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2012-2013" sheetId="1" r:id="rId1"/>
  </sheets>
  <definedNames>
    <definedName name="_xlnm.Print_Titles" localSheetId="0">'2012-2013'!$A:$E,'2012-2013'!$16:$19</definedName>
    <definedName name="_xlnm.Print_Area" localSheetId="0">'2012-2013'!$A$1:$BU$558</definedName>
  </definedNames>
  <calcPr fullCalcOnLoad="1"/>
</workbook>
</file>

<file path=xl/sharedStrings.xml><?xml version="1.0" encoding="utf-8"?>
<sst xmlns="http://schemas.openxmlformats.org/spreadsheetml/2006/main" count="2066" uniqueCount="394">
  <si>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</si>
  <si>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</si>
  <si>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</si>
  <si>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</si>
  <si>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</si>
  <si>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</si>
  <si>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</si>
  <si>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</si>
  <si>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</si>
  <si>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</si>
  <si>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</si>
  <si>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</si>
  <si>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</si>
  <si>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</si>
  <si>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</si>
  <si>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</si>
  <si>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</si>
  <si>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</si>
  <si>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</si>
  <si>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</si>
  <si>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</si>
  <si>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</si>
  <si>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</si>
  <si>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</si>
  <si>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</si>
  <si>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</si>
  <si>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</si>
  <si>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</si>
  <si>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</si>
  <si>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</si>
  <si>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</si>
  <si>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</si>
  <si>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</si>
  <si>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</si>
  <si>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</si>
  <si>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</si>
  <si>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</si>
  <si>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</si>
  <si>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</si>
  <si>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</si>
  <si>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</si>
  <si>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</si>
  <si>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</si>
  <si>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</si>
  <si>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</si>
  <si>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</si>
  <si>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</si>
  <si>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</si>
  <si>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</si>
  <si>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</si>
  <si>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</si>
  <si>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</si>
  <si>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</si>
  <si>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</si>
  <si>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</si>
  <si>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</si>
  <si>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</si>
  <si>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</si>
  <si>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</si>
  <si>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</si>
  <si>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</si>
  <si>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</si>
  <si>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</si>
  <si>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</si>
  <si>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</si>
  <si>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</si>
  <si>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</si>
  <si>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</si>
  <si>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</si>
  <si>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</si>
  <si>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</si>
  <si>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</si>
  <si>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</si>
  <si>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</si>
  <si>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</si>
  <si>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</si>
  <si>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</si>
  <si>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</si>
  <si>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</si>
  <si>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</si>
  <si>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</si>
  <si>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</si>
  <si>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</si>
  <si>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</si>
  <si>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</si>
  <si>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</si>
  <si>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</si>
  <si>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</si>
  <si>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</si>
  <si>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</si>
  <si>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</si>
  <si>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</si>
  <si>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</si>
  <si>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</si>
  <si>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</si>
  <si>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</si>
  <si>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</si>
  <si>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</si>
  <si>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</si>
  <si>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</si>
  <si>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</si>
  <si>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</si>
  <si>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</si>
  <si>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</si>
  <si>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</si>
  <si>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</si>
  <si>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</si>
  <si>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</si>
  <si>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</si>
  <si>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</si>
  <si>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</si>
  <si>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</si>
  <si>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</si>
  <si>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</si>
  <si>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</si>
  <si>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</si>
  <si>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</si>
  <si>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</si>
  <si>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</si>
  <si>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</si>
  <si>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</si>
  <si>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</si>
  <si>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</si>
  <si>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</si>
  <si>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</si>
  <si>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</si>
  <si>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</si>
  <si>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</si>
  <si>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</si>
  <si>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</si>
  <si>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</si>
  <si>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</si>
  <si>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</si>
  <si>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</si>
  <si>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</si>
  <si>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</si>
  <si>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</si>
  <si>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</si>
  <si>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</si>
  <si>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</si>
  <si>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</si>
  <si>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</si>
  <si>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</si>
  <si>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</si>
  <si>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</si>
  <si>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</si>
  <si>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</si>
  <si>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</si>
  <si>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</si>
  <si>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</si>
  <si>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</si>
  <si>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</si>
  <si>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</si>
  <si>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</si>
  <si>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</si>
  <si>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</si>
  <si>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</si>
  <si>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</si>
  <si>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</si>
  <si>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</si>
  <si>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</si>
  <si>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</si>
  <si>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</si>
  <si>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</si>
  <si>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</si>
  <si>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</si>
  <si>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</si>
  <si>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</si>
  <si>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</si>
  <si>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</si>
  <si>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</si>
  <si>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</si>
  <si>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</si>
  <si>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</si>
  <si>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</si>
  <si>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</si>
  <si>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</si>
  <si>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</si>
  <si>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</si>
  <si>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</si>
  <si>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</si>
  <si>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</si>
  <si>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</si>
  <si>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</si>
  <si>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</si>
  <si>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</si>
  <si>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</si>
  <si>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</si>
  <si>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</si>
  <si>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</si>
  <si>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</si>
  <si>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</si>
  <si>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</si>
  <si>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</si>
  <si>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</si>
  <si>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</si>
  <si>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</si>
  <si>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</si>
  <si>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</si>
  <si>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</si>
  <si>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</si>
  <si>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</si>
  <si>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</si>
  <si>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</si>
  <si>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</si>
  <si>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</si>
  <si>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</si>
  <si>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</si>
  <si>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</si>
  <si>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</si>
  <si>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</si>
  <si>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</si>
  <si>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</si>
  <si>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</si>
  <si>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</si>
  <si>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Субсидии муниципальным предприятиям, имеющим в хозяйственном веднии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</si>
  <si>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</si>
  <si>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</si>
  <si>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</si>
  <si>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</si>
  <si>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</si>
  <si>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</si>
  <si>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</si>
  <si>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</si>
  <si>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</si>
  <si>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</si>
  <si>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</si>
  <si>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</si>
  <si>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</si>
  <si>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</si>
  <si>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</si>
  <si>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</si>
  <si>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</si>
  <si>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</si>
  <si>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</si>
  <si>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</si>
  <si>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</si>
  <si>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</si>
  <si>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</si>
  <si>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</si>
  <si>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</si>
  <si>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</si>
  <si>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</si>
  <si>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</si>
  <si>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</si>
  <si>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</si>
  <si>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</si>
  <si>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</si>
  <si>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</si>
  <si>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</si>
  <si>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</si>
  <si>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</si>
  <si>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</si>
  <si>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</si>
  <si>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</si>
  <si>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</si>
  <si>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</si>
  <si>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</si>
  <si>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</si>
  <si>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</si>
  <si>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</si>
  <si>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</si>
  <si>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</si>
  <si>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</si>
  <si>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</si>
  <si>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</si>
  <si>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</si>
  <si>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</si>
  <si>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</si>
  <si>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</si>
  <si>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</si>
  <si>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</si>
  <si>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</si>
  <si>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</si>
  <si>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</si>
  <si>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</si>
  <si>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</si>
  <si>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</si>
  <si>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</si>
  <si>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</si>
  <si>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</si>
  <si>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</si>
  <si>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</si>
  <si>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</si>
  <si>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</si>
  <si>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</si>
  <si>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</si>
  <si>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</si>
  <si>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</si>
  <si>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</si>
  <si>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</si>
  <si>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</si>
  <si>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</si>
  <si>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</si>
  <si>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</si>
  <si>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</si>
  <si>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</si>
  <si>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</si>
  <si>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</si>
  <si>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</si>
  <si>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</si>
  <si>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</si>
  <si>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</si>
  <si>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</si>
  <si>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</si>
  <si>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</si>
  <si>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</si>
  <si>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</si>
  <si>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</si>
  <si>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</si>
  <si>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</si>
  <si>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</si>
  <si>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</si>
  <si>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</si>
  <si>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</si>
  <si>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>В том числе средства выше-стоящих бюджетов</t>
  </si>
  <si>
    <t>Долгосрочная целевая программа «Дети городского округа Тольятти на 2010-2020 годы»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</si>
  <si>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</si>
  <si>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</si>
  <si>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Мероприятия в рамках ведомственной целевой программы «Семья и дети городского округа Тольятти на 2009-2011 годы»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</si>
  <si>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</si>
  <si>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</si>
  <si>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</si>
  <si>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</si>
  <si>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</si>
  <si>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</si>
  <si>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</si>
  <si>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</si>
  <si>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</si>
  <si>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</si>
  <si>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</si>
  <si>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</si>
  <si>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</si>
  <si>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</si>
  <si>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</si>
  <si>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</si>
  <si>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Приложение №5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</si>
  <si>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2012 и 2013 годов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</si>
  <si>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</si>
  <si>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</si>
  <si>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</si>
  <si>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</si>
  <si>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</si>
  <si>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</si>
  <si>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</si>
  <si>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</si>
  <si>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</si>
  <si>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</si>
  <si>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</si>
  <si>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</si>
  <si>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</si>
  <si>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</si>
  <si>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</si>
  <si>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</si>
  <si>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</si>
  <si>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</si>
  <si>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</si>
  <si>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</si>
  <si>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изменения 2012</t>
  </si>
  <si>
    <t>изменения 2013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</si>
  <si>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</si>
  <si>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795 20 00</t>
  </si>
  <si>
    <t>444 01 00</t>
  </si>
  <si>
    <t xml:space="preserve">Мероприятия в сфере средств массовой информации </t>
  </si>
  <si>
    <t>Средства массовой информации</t>
  </si>
  <si>
    <t>444 00 00</t>
  </si>
  <si>
    <t>795 21 00</t>
  </si>
  <si>
    <t>Другие вопросы в области культуры, кинематографии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</si>
  <si>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</si>
  <si>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</si>
  <si>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Больницы, клиники, госпитали, медико-санитарные части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</si>
  <si>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</si>
  <si>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</si>
  <si>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Субсидии на возмещение затрат от перевозки пассажиров на нерентабельных рейсах по внутримуниципальным маршрутам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</si>
  <si>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</t>
  </si>
  <si>
    <t xml:space="preserve">317 00 04 </t>
  </si>
  <si>
    <t>Cубсидии на возмещение 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</si>
  <si>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 xml:space="preserve">522 00 00 </t>
  </si>
  <si>
    <t>522 56 00</t>
  </si>
  <si>
    <t>Областная целевая программа «Строительство объектов образования на территории Самарской области в 2010-2016 годах»</t>
  </si>
  <si>
    <t>795 13 00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</si>
  <si>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</si>
  <si>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795 23 00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</si>
  <si>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Стимулирование развития жилищного строительства в городском округе Тольятти на 2011-2015 годы</t>
    </r>
    <r>
      <rPr>
        <sz val="13"/>
        <rFont val="Arial"/>
        <family val="2"/>
      </rPr>
      <t>»</t>
    </r>
  </si>
  <si>
    <t>Приложение №3</t>
  </si>
  <si>
    <t>19.10.2011  №_____</t>
  </si>
  <si>
    <t>15.12.2010  №425</t>
  </si>
  <si>
    <t>Условно утверждённые расходы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</si>
  <si>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</si>
  <si>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семье-доступное жильё на 2011-2015гг.»</t>
  </si>
  <si>
    <t>Городская целевая программа «Молодой семье - доступное жильё» на 2004-2010гг.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</si>
  <si>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(2011-2018гг.)»</t>
    </r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</si>
  <si>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утверждённых Правительством Самарской области</t>
  </si>
  <si>
    <t>Дома ребёнка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</si>
</sst>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/>
    </xf>
    <xf numFmtId="0" fontId="21" fillId="34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3" fontId="12" fillId="3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61" applyNumberFormat="1" applyFont="1" applyFill="1" applyBorder="1" applyAlignment="1">
      <alignment horizontal="center"/>
    </xf>
    <xf numFmtId="3" fontId="12" fillId="34" borderId="10" xfId="61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3" fontId="13" fillId="0" borderId="10" xfId="61" applyNumberFormat="1" applyFont="1" applyFill="1" applyBorder="1" applyAlignment="1">
      <alignment horizontal="center"/>
    </xf>
    <xf numFmtId="3" fontId="13" fillId="34" borderId="10" xfId="61" applyNumberFormat="1" applyFont="1" applyFill="1" applyBorder="1" applyAlignment="1">
      <alignment horizontal="center"/>
    </xf>
    <xf numFmtId="164" fontId="13" fillId="0" borderId="10" xfId="61" applyNumberFormat="1" applyFont="1" applyFill="1" applyBorder="1" applyAlignment="1">
      <alignment horizontal="center"/>
    </xf>
    <xf numFmtId="164" fontId="14" fillId="0" borderId="10" xfId="6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164" fontId="13" fillId="0" borderId="10" xfId="60" applyNumberFormat="1" applyFont="1" applyFill="1" applyBorder="1" applyAlignment="1">
      <alignment horizontal="center"/>
    </xf>
    <xf numFmtId="164" fontId="14" fillId="0" borderId="10" xfId="60" applyNumberFormat="1" applyFont="1" applyFill="1" applyBorder="1" applyAlignment="1">
      <alignment horizontal="center"/>
    </xf>
    <xf numFmtId="3" fontId="14" fillId="0" borderId="10" xfId="6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0" fontId="13" fillId="33" borderId="10" xfId="0" applyNumberFormat="1" applyFont="1" applyFill="1" applyBorder="1" applyAlignment="1">
      <alignment horizontal="center" wrapText="1"/>
    </xf>
    <xf numFmtId="3" fontId="13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1" fontId="13" fillId="33" borderId="10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3" fontId="6" fillId="0" borderId="10" xfId="60" applyNumberFormat="1" applyFont="1" applyFill="1" applyBorder="1" applyAlignment="1">
      <alignment horizontal="center"/>
    </xf>
    <xf numFmtId="3" fontId="6" fillId="34" borderId="10" xfId="6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1" fontId="12" fillId="33" borderId="10" xfId="0" applyNumberFormat="1" applyFont="1" applyFill="1" applyBorder="1" applyAlignment="1">
      <alignment horizontal="center" wrapText="1"/>
    </xf>
    <xf numFmtId="3" fontId="12" fillId="33" borderId="10" xfId="61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3" fontId="12" fillId="33" borderId="10" xfId="0" applyNumberFormat="1" applyFont="1" applyFill="1" applyBorder="1" applyAlignment="1">
      <alignment horizontal="center"/>
    </xf>
    <xf numFmtId="3" fontId="13" fillId="33" borderId="10" xfId="61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center" wrapText="1"/>
    </xf>
    <xf numFmtId="1" fontId="22" fillId="33" borderId="10" xfId="0" applyNumberFormat="1" applyFont="1" applyFill="1" applyBorder="1" applyAlignment="1">
      <alignment horizontal="center" wrapText="1"/>
    </xf>
    <xf numFmtId="3" fontId="15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3" fontId="14" fillId="33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6" fillId="0" borderId="10" xfId="61" applyNumberFormat="1" applyFont="1" applyFill="1" applyBorder="1" applyAlignment="1">
      <alignment horizontal="center"/>
    </xf>
    <xf numFmtId="3" fontId="6" fillId="34" borderId="10" xfId="61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164" fontId="6" fillId="0" borderId="10" xfId="61" applyNumberFormat="1" applyFont="1" applyFill="1" applyBorder="1" applyAlignment="1">
      <alignment horizontal="center"/>
    </xf>
    <xf numFmtId="164" fontId="12" fillId="0" borderId="10" xfId="60" applyNumberFormat="1" applyFont="1" applyFill="1" applyBorder="1" applyAlignment="1">
      <alignment horizontal="center"/>
    </xf>
    <xf numFmtId="3" fontId="13" fillId="0" borderId="10" xfId="60" applyNumberFormat="1" applyFont="1" applyFill="1" applyBorder="1" applyAlignment="1">
      <alignment horizontal="center"/>
    </xf>
    <xf numFmtId="164" fontId="24" fillId="0" borderId="10" xfId="60" applyNumberFormat="1" applyFont="1" applyFill="1" applyBorder="1" applyAlignment="1">
      <alignment horizontal="center"/>
    </xf>
    <xf numFmtId="3" fontId="24" fillId="0" borderId="10" xfId="60" applyNumberFormat="1" applyFont="1" applyFill="1" applyBorder="1" applyAlignment="1">
      <alignment horizontal="center"/>
    </xf>
    <xf numFmtId="164" fontId="8" fillId="0" borderId="10" xfId="60" applyNumberFormat="1" applyFont="1" applyFill="1" applyBorder="1" applyAlignment="1">
      <alignment horizontal="center"/>
    </xf>
    <xf numFmtId="164" fontId="13" fillId="33" borderId="10" xfId="60" applyNumberFormat="1" applyFont="1" applyFill="1" applyBorder="1" applyAlignment="1">
      <alignment horizontal="center"/>
    </xf>
    <xf numFmtId="164" fontId="24" fillId="33" borderId="10" xfId="6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center" wrapText="1"/>
    </xf>
    <xf numFmtId="1" fontId="13" fillId="34" borderId="10" xfId="0" applyNumberFormat="1" applyFont="1" applyFill="1" applyBorder="1" applyAlignment="1">
      <alignment horizontal="center" wrapText="1"/>
    </xf>
    <xf numFmtId="164" fontId="13" fillId="34" borderId="10" xfId="6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64" fontId="6" fillId="33" borderId="10" xfId="60" applyNumberFormat="1" applyFont="1" applyFill="1" applyBorder="1" applyAlignment="1">
      <alignment horizontal="center"/>
    </xf>
    <xf numFmtId="164" fontId="6" fillId="0" borderId="10" xfId="6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14" fillId="0" borderId="10" xfId="61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3" fontId="12" fillId="0" borderId="10" xfId="60" applyNumberFormat="1" applyFont="1" applyFill="1" applyBorder="1" applyAlignment="1">
      <alignment horizontal="center"/>
    </xf>
    <xf numFmtId="3" fontId="12" fillId="34" borderId="10" xfId="60" applyNumberFormat="1" applyFont="1" applyFill="1" applyBorder="1" applyAlignment="1">
      <alignment horizontal="center"/>
    </xf>
    <xf numFmtId="3" fontId="13" fillId="34" borderId="10" xfId="6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3" fontId="17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/>
    </xf>
    <xf numFmtId="49" fontId="27" fillId="34" borderId="0" xfId="0" applyNumberFormat="1" applyFont="1" applyFill="1" applyBorder="1" applyAlignment="1">
      <alignment/>
    </xf>
    <xf numFmtId="49" fontId="27" fillId="34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3" fontId="6" fillId="34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63"/>
  <sheetViews>
    <sheetView showZeros="0" tabSelected="1" view="pageBreakPreview" zoomScaleNormal="75" zoomScaleSheetLayoutView="100" zoomScalePageLayoutView="0" workbookViewId="0" topLeftCell="A539">
      <selection activeCell="BT552" sqref="BT552"/>
    </sheetView>
  </sheetViews>
  <sheetFormatPr defaultColWidth="9.00390625" defaultRowHeight="12.75"/>
  <cols>
    <col min="1" max="1" width="53.375" style="3" customWidth="1"/>
    <col min="2" max="2" width="8.25390625" style="4" customWidth="1"/>
    <col min="3" max="3" width="7.00390625" style="4" customWidth="1"/>
    <col min="4" max="4" width="11.375" style="5" customWidth="1"/>
    <col min="5" max="5" width="6.1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9.125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35" hidden="1" customWidth="1"/>
    <col min="28" max="28" width="7.25390625" style="35" hidden="1" customWidth="1"/>
    <col min="29" max="29" width="6.875" style="35" hidden="1" customWidth="1"/>
    <col min="30" max="30" width="7.625" style="35" hidden="1" customWidth="1"/>
    <col min="31" max="31" width="5.625" style="35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9.125" style="1" hidden="1" customWidth="1"/>
    <col min="37" max="38" width="14.625" style="1" hidden="1" customWidth="1"/>
    <col min="39" max="39" width="2.125" style="1" hidden="1" customWidth="1"/>
    <col min="40" max="40" width="17.375" style="1" hidden="1" customWidth="1"/>
    <col min="41" max="41" width="13.375" style="1" hidden="1" customWidth="1"/>
    <col min="42" max="42" width="0.37109375" style="1" hidden="1" customWidth="1"/>
    <col min="43" max="43" width="14.00390625" style="1" hidden="1" customWidth="1"/>
    <col min="44" max="45" width="23.125" style="1" hidden="1" customWidth="1"/>
    <col min="46" max="46" width="18.25390625" style="1" hidden="1" customWidth="1"/>
    <col min="47" max="47" width="13.875" style="1" hidden="1" customWidth="1"/>
    <col min="48" max="49" width="23.125" style="1" hidden="1" customWidth="1"/>
    <col min="50" max="50" width="18.75390625" style="1" hidden="1" customWidth="1"/>
    <col min="51" max="51" width="19.25390625" style="1" hidden="1" customWidth="1"/>
    <col min="52" max="52" width="10.875" style="1" hidden="1" customWidth="1"/>
    <col min="53" max="53" width="8.625" style="1" hidden="1" customWidth="1"/>
    <col min="54" max="55" width="13.875" style="1" hidden="1" customWidth="1"/>
    <col min="56" max="56" width="9.25390625" style="1" hidden="1" customWidth="1"/>
    <col min="57" max="57" width="10.00390625" style="1" hidden="1" customWidth="1"/>
    <col min="58" max="58" width="19.375" style="1" hidden="1" customWidth="1"/>
    <col min="59" max="59" width="20.125" style="1" hidden="1" customWidth="1"/>
    <col min="60" max="60" width="14.75390625" style="1" hidden="1" customWidth="1"/>
    <col min="61" max="61" width="10.875" style="1" hidden="1" customWidth="1"/>
    <col min="62" max="62" width="16.75390625" style="1" hidden="1" customWidth="1"/>
    <col min="63" max="63" width="13.875" style="1" hidden="1" customWidth="1"/>
    <col min="64" max="64" width="9.875" style="1" hidden="1" customWidth="1"/>
    <col min="65" max="65" width="9.125" style="1" hidden="1" customWidth="1"/>
    <col min="66" max="66" width="14.00390625" style="1" hidden="1" customWidth="1"/>
    <col min="67" max="67" width="14.875" style="1" hidden="1" customWidth="1"/>
    <col min="68" max="69" width="14.125" style="1" hidden="1" customWidth="1"/>
    <col min="70" max="70" width="10.375" style="1" hidden="1" customWidth="1"/>
    <col min="71" max="71" width="14.00390625" style="1" customWidth="1"/>
    <col min="72" max="73" width="14.375" style="1" customWidth="1"/>
    <col min="74" max="76" width="9.125" style="1" customWidth="1"/>
    <col min="77" max="16384" width="9.125" style="2" customWidth="1"/>
  </cols>
  <sheetData>
    <row r="1" spans="32:73" ht="20.25">
      <c r="AF1" s="7"/>
      <c r="AG1" s="7"/>
      <c r="AH1" s="7"/>
      <c r="AI1" s="7"/>
      <c r="AJ1" s="7"/>
      <c r="AK1" s="7"/>
      <c r="AL1" s="7"/>
      <c r="AM1" s="7"/>
      <c r="AN1" s="238" t="s">
        <v>384</v>
      </c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</row>
    <row r="2" spans="32:73" ht="20.25">
      <c r="AF2" s="7"/>
      <c r="AG2" s="7"/>
      <c r="AH2" s="7"/>
      <c r="AI2" s="7"/>
      <c r="AJ2" s="7"/>
      <c r="AK2" s="7"/>
      <c r="AL2" s="7"/>
      <c r="AM2" s="7"/>
      <c r="AN2" s="238" t="s">
        <v>235</v>
      </c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</row>
    <row r="3" spans="32:73" ht="20.25">
      <c r="AF3" s="7"/>
      <c r="AG3" s="7"/>
      <c r="AH3" s="7"/>
      <c r="AI3" s="7"/>
      <c r="AJ3" s="7"/>
      <c r="AK3" s="7"/>
      <c r="AL3" s="7"/>
      <c r="AM3" s="7"/>
      <c r="AN3" s="238" t="s">
        <v>385</v>
      </c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</row>
    <row r="4" spans="32:73" ht="20.25">
      <c r="AF4" s="7"/>
      <c r="AG4" s="7"/>
      <c r="AH4" s="7"/>
      <c r="AI4" s="7"/>
      <c r="AJ4" s="7"/>
      <c r="AK4" s="7"/>
      <c r="AL4" s="7"/>
      <c r="AM4" s="7"/>
      <c r="AN4" s="239"/>
      <c r="AO4" s="239"/>
      <c r="AP4" s="239"/>
      <c r="AQ4" s="239"/>
      <c r="AR4" s="61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32:73" ht="20.25"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8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9"/>
      <c r="AB6" s="39"/>
      <c r="AC6" s="40"/>
      <c r="AD6" s="40"/>
      <c r="AE6" s="40"/>
      <c r="AF6" s="60"/>
      <c r="AG6" s="238" t="s">
        <v>336</v>
      </c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</row>
    <row r="7" spans="1:73" ht="19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9"/>
      <c r="AB7" s="39"/>
      <c r="AC7" s="40"/>
      <c r="AD7" s="40"/>
      <c r="AE7" s="40"/>
      <c r="AF7" s="60"/>
      <c r="AG7" s="238" t="s">
        <v>235</v>
      </c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</row>
    <row r="8" spans="1:73" ht="2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9"/>
      <c r="AB8" s="39"/>
      <c r="AC8" s="40"/>
      <c r="AD8" s="40"/>
      <c r="AE8" s="40"/>
      <c r="AF8" s="238" t="s">
        <v>386</v>
      </c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</row>
    <row r="9" spans="20:34" ht="15">
      <c r="T9" s="17"/>
      <c r="U9" s="17"/>
      <c r="AH9" s="38"/>
    </row>
    <row r="10" ht="14.25" customHeight="1"/>
    <row r="11" spans="1:73" ht="14.25" customHeight="1">
      <c r="A11" s="294" t="s">
        <v>337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</row>
    <row r="12" spans="1:73" ht="14.25" customHeigh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</row>
    <row r="13" spans="1:73" ht="75" customHeight="1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</row>
    <row r="15" ht="18" customHeight="1" thickBot="1"/>
    <row r="16" spans="1:73" ht="38.25" customHeight="1" thickBot="1">
      <c r="A16" s="242" t="s">
        <v>11</v>
      </c>
      <c r="B16" s="269" t="s">
        <v>124</v>
      </c>
      <c r="C16" s="271" t="s">
        <v>125</v>
      </c>
      <c r="D16" s="248" t="s">
        <v>12</v>
      </c>
      <c r="E16" s="271" t="s">
        <v>13</v>
      </c>
      <c r="F16" s="276">
        <v>2010</v>
      </c>
      <c r="G16" s="278" t="s">
        <v>217</v>
      </c>
      <c r="H16" s="279"/>
      <c r="I16" s="280"/>
      <c r="J16" s="242">
        <v>2011</v>
      </c>
      <c r="K16" s="283" t="s">
        <v>193</v>
      </c>
      <c r="L16" s="284"/>
      <c r="M16" s="244">
        <v>2011</v>
      </c>
      <c r="N16" s="255" t="s">
        <v>239</v>
      </c>
      <c r="O16" s="257"/>
      <c r="P16" s="257"/>
      <c r="Q16" s="256"/>
      <c r="R16" s="255" t="s">
        <v>241</v>
      </c>
      <c r="S16" s="256"/>
      <c r="T16" s="255" t="s">
        <v>239</v>
      </c>
      <c r="U16" s="256"/>
      <c r="V16" s="255" t="s">
        <v>241</v>
      </c>
      <c r="W16" s="256"/>
      <c r="X16" s="255" t="s">
        <v>239</v>
      </c>
      <c r="Y16" s="256"/>
      <c r="Z16" s="285" t="s">
        <v>300</v>
      </c>
      <c r="AA16" s="281" t="s">
        <v>239</v>
      </c>
      <c r="AB16" s="282"/>
      <c r="AC16" s="251" t="s">
        <v>308</v>
      </c>
      <c r="AD16" s="251" t="s">
        <v>309</v>
      </c>
      <c r="AE16" s="251" t="s">
        <v>311</v>
      </c>
      <c r="AF16" s="236" t="s">
        <v>239</v>
      </c>
      <c r="AG16" s="250"/>
      <c r="AH16" s="237"/>
      <c r="AI16" s="248" t="s">
        <v>300</v>
      </c>
      <c r="AJ16" s="242" t="s">
        <v>312</v>
      </c>
      <c r="AK16" s="250" t="s">
        <v>239</v>
      </c>
      <c r="AL16" s="250"/>
      <c r="AM16" s="237"/>
      <c r="AN16" s="236" t="s">
        <v>239</v>
      </c>
      <c r="AO16" s="250"/>
      <c r="AP16" s="250"/>
      <c r="AQ16" s="237"/>
      <c r="AR16" s="242" t="s">
        <v>358</v>
      </c>
      <c r="AS16" s="240" t="s">
        <v>359</v>
      </c>
      <c r="AT16" s="236" t="s">
        <v>239</v>
      </c>
      <c r="AU16" s="237"/>
      <c r="AV16" s="242" t="s">
        <v>358</v>
      </c>
      <c r="AW16" s="242" t="s">
        <v>359</v>
      </c>
      <c r="AX16" s="236" t="s">
        <v>239</v>
      </c>
      <c r="AY16" s="237"/>
      <c r="AZ16" s="236" t="s">
        <v>193</v>
      </c>
      <c r="BA16" s="237"/>
      <c r="BB16" s="236" t="s">
        <v>239</v>
      </c>
      <c r="BC16" s="237"/>
      <c r="BD16" s="236" t="s">
        <v>193</v>
      </c>
      <c r="BE16" s="237"/>
      <c r="BF16" s="236" t="s">
        <v>239</v>
      </c>
      <c r="BG16" s="237"/>
      <c r="BH16" s="234" t="s">
        <v>193</v>
      </c>
      <c r="BI16" s="235"/>
      <c r="BJ16" s="236" t="s">
        <v>239</v>
      </c>
      <c r="BK16" s="237"/>
      <c r="BL16" s="234" t="s">
        <v>193</v>
      </c>
      <c r="BM16" s="235"/>
      <c r="BN16" s="236" t="s">
        <v>239</v>
      </c>
      <c r="BO16" s="250"/>
      <c r="BP16" s="237"/>
      <c r="BQ16" s="234" t="s">
        <v>193</v>
      </c>
      <c r="BR16" s="235"/>
      <c r="BS16" s="236" t="s">
        <v>239</v>
      </c>
      <c r="BT16" s="250"/>
      <c r="BU16" s="237"/>
    </row>
    <row r="17" spans="1:73" ht="31.5" customHeight="1" thickBot="1">
      <c r="A17" s="243"/>
      <c r="B17" s="270"/>
      <c r="C17" s="272"/>
      <c r="D17" s="249"/>
      <c r="E17" s="272"/>
      <c r="F17" s="277"/>
      <c r="G17" s="242" t="s">
        <v>193</v>
      </c>
      <c r="H17" s="247" t="s">
        <v>226</v>
      </c>
      <c r="I17" s="242" t="s">
        <v>216</v>
      </c>
      <c r="J17" s="243"/>
      <c r="K17" s="258">
        <v>2010</v>
      </c>
      <c r="L17" s="266">
        <v>2011</v>
      </c>
      <c r="M17" s="245"/>
      <c r="N17" s="240" t="s">
        <v>241</v>
      </c>
      <c r="O17" s="242">
        <v>2011</v>
      </c>
      <c r="P17" s="247" t="s">
        <v>216</v>
      </c>
      <c r="Q17" s="244">
        <v>2012</v>
      </c>
      <c r="R17" s="248">
        <v>2011</v>
      </c>
      <c r="S17" s="244">
        <v>2012</v>
      </c>
      <c r="T17" s="247">
        <v>2011</v>
      </c>
      <c r="U17" s="264">
        <v>2012</v>
      </c>
      <c r="V17" s="242">
        <v>2011</v>
      </c>
      <c r="W17" s="244">
        <v>2012</v>
      </c>
      <c r="X17" s="247">
        <v>2011</v>
      </c>
      <c r="Y17" s="244">
        <v>2012</v>
      </c>
      <c r="Z17" s="286"/>
      <c r="AA17" s="260">
        <v>2011</v>
      </c>
      <c r="AB17" s="262">
        <v>2012</v>
      </c>
      <c r="AC17" s="252"/>
      <c r="AD17" s="252"/>
      <c r="AE17" s="252"/>
      <c r="AF17" s="253">
        <v>2011</v>
      </c>
      <c r="AG17" s="254"/>
      <c r="AH17" s="244">
        <v>2012</v>
      </c>
      <c r="AI17" s="249"/>
      <c r="AJ17" s="243"/>
      <c r="AK17" s="274">
        <v>2011</v>
      </c>
      <c r="AL17" s="254"/>
      <c r="AM17" s="244">
        <v>2012</v>
      </c>
      <c r="AN17" s="248" t="s">
        <v>241</v>
      </c>
      <c r="AO17" s="242">
        <v>2012</v>
      </c>
      <c r="AP17" s="247" t="s">
        <v>315</v>
      </c>
      <c r="AQ17" s="242">
        <v>2013</v>
      </c>
      <c r="AR17" s="243"/>
      <c r="AS17" s="241"/>
      <c r="AT17" s="248">
        <v>2012</v>
      </c>
      <c r="AU17" s="242">
        <v>2013</v>
      </c>
      <c r="AV17" s="243"/>
      <c r="AW17" s="249"/>
      <c r="AX17" s="242">
        <v>2012</v>
      </c>
      <c r="AY17" s="242">
        <v>2013</v>
      </c>
      <c r="AZ17" s="248">
        <v>2012</v>
      </c>
      <c r="BA17" s="242">
        <v>2013</v>
      </c>
      <c r="BB17" s="247">
        <v>2012</v>
      </c>
      <c r="BC17" s="242">
        <v>2013</v>
      </c>
      <c r="BD17" s="247">
        <v>2012</v>
      </c>
      <c r="BE17" s="242">
        <v>2013</v>
      </c>
      <c r="BF17" s="247">
        <v>2012</v>
      </c>
      <c r="BG17" s="242">
        <v>2013</v>
      </c>
      <c r="BH17" s="242">
        <v>2012</v>
      </c>
      <c r="BI17" s="242">
        <v>2013</v>
      </c>
      <c r="BJ17" s="247">
        <v>2012</v>
      </c>
      <c r="BK17" s="242">
        <v>2013</v>
      </c>
      <c r="BL17" s="242">
        <v>2012</v>
      </c>
      <c r="BM17" s="242">
        <v>2013</v>
      </c>
      <c r="BN17" s="253">
        <v>2012</v>
      </c>
      <c r="BO17" s="254"/>
      <c r="BP17" s="242">
        <v>2013</v>
      </c>
      <c r="BQ17" s="248">
        <v>2012</v>
      </c>
      <c r="BR17" s="242">
        <v>2013</v>
      </c>
      <c r="BS17" s="253">
        <v>2012</v>
      </c>
      <c r="BT17" s="254"/>
      <c r="BU17" s="242">
        <v>2013</v>
      </c>
    </row>
    <row r="18" spans="1:73" ht="86.25" customHeight="1">
      <c r="A18" s="243"/>
      <c r="B18" s="270"/>
      <c r="C18" s="272"/>
      <c r="D18" s="249"/>
      <c r="E18" s="272"/>
      <c r="F18" s="277"/>
      <c r="G18" s="243"/>
      <c r="H18" s="241"/>
      <c r="I18" s="243"/>
      <c r="J18" s="243"/>
      <c r="K18" s="259"/>
      <c r="L18" s="267"/>
      <c r="M18" s="245"/>
      <c r="N18" s="246"/>
      <c r="O18" s="243"/>
      <c r="P18" s="241"/>
      <c r="Q18" s="245"/>
      <c r="R18" s="249"/>
      <c r="S18" s="245"/>
      <c r="T18" s="241"/>
      <c r="U18" s="265"/>
      <c r="V18" s="243"/>
      <c r="W18" s="245"/>
      <c r="X18" s="241"/>
      <c r="Y18" s="245"/>
      <c r="Z18" s="286"/>
      <c r="AA18" s="261"/>
      <c r="AB18" s="263"/>
      <c r="AC18" s="252"/>
      <c r="AD18" s="252"/>
      <c r="AE18" s="273"/>
      <c r="AF18" s="242" t="s">
        <v>306</v>
      </c>
      <c r="AG18" s="246" t="s">
        <v>307</v>
      </c>
      <c r="AH18" s="245"/>
      <c r="AI18" s="249"/>
      <c r="AJ18" s="243"/>
      <c r="AK18" s="247" t="s">
        <v>306</v>
      </c>
      <c r="AL18" s="242" t="s">
        <v>307</v>
      </c>
      <c r="AM18" s="245"/>
      <c r="AN18" s="249"/>
      <c r="AO18" s="243"/>
      <c r="AP18" s="241"/>
      <c r="AQ18" s="243"/>
      <c r="AR18" s="243"/>
      <c r="AS18" s="241"/>
      <c r="AT18" s="249"/>
      <c r="AU18" s="243"/>
      <c r="AV18" s="243"/>
      <c r="AW18" s="249"/>
      <c r="AX18" s="243"/>
      <c r="AY18" s="243"/>
      <c r="AZ18" s="249"/>
      <c r="BA18" s="243"/>
      <c r="BB18" s="241"/>
      <c r="BC18" s="243"/>
      <c r="BD18" s="241"/>
      <c r="BE18" s="243"/>
      <c r="BF18" s="241"/>
      <c r="BG18" s="243"/>
      <c r="BH18" s="243"/>
      <c r="BI18" s="243"/>
      <c r="BJ18" s="241"/>
      <c r="BK18" s="243"/>
      <c r="BL18" s="243"/>
      <c r="BM18" s="243"/>
      <c r="BN18" s="287" t="s">
        <v>306</v>
      </c>
      <c r="BO18" s="289" t="s">
        <v>307</v>
      </c>
      <c r="BP18" s="243"/>
      <c r="BQ18" s="249"/>
      <c r="BR18" s="243"/>
      <c r="BS18" s="291" t="s">
        <v>306</v>
      </c>
      <c r="BT18" s="285" t="s">
        <v>307</v>
      </c>
      <c r="BU18" s="246"/>
    </row>
    <row r="19" spans="1:73" ht="66" customHeight="1">
      <c r="A19" s="243"/>
      <c r="B19" s="270"/>
      <c r="C19" s="272"/>
      <c r="D19" s="249"/>
      <c r="E19" s="272"/>
      <c r="F19" s="277"/>
      <c r="G19" s="243"/>
      <c r="H19" s="241"/>
      <c r="I19" s="243"/>
      <c r="J19" s="243"/>
      <c r="K19" s="259"/>
      <c r="L19" s="267"/>
      <c r="M19" s="245"/>
      <c r="N19" s="246"/>
      <c r="O19" s="243"/>
      <c r="P19" s="241"/>
      <c r="Q19" s="245"/>
      <c r="R19" s="249"/>
      <c r="S19" s="245"/>
      <c r="T19" s="241"/>
      <c r="U19" s="265"/>
      <c r="V19" s="243"/>
      <c r="W19" s="245"/>
      <c r="X19" s="241"/>
      <c r="Y19" s="245"/>
      <c r="Z19" s="286"/>
      <c r="AA19" s="261"/>
      <c r="AB19" s="263"/>
      <c r="AC19" s="252"/>
      <c r="AD19" s="252"/>
      <c r="AE19" s="273"/>
      <c r="AF19" s="243"/>
      <c r="AG19" s="246"/>
      <c r="AH19" s="245"/>
      <c r="AI19" s="249"/>
      <c r="AJ19" s="243"/>
      <c r="AK19" s="241"/>
      <c r="AL19" s="243"/>
      <c r="AM19" s="245"/>
      <c r="AN19" s="249"/>
      <c r="AO19" s="243"/>
      <c r="AP19" s="241"/>
      <c r="AQ19" s="243"/>
      <c r="AR19" s="243"/>
      <c r="AS19" s="241"/>
      <c r="AT19" s="249"/>
      <c r="AU19" s="243"/>
      <c r="AV19" s="243"/>
      <c r="AW19" s="249"/>
      <c r="AX19" s="243"/>
      <c r="AY19" s="243"/>
      <c r="AZ19" s="249"/>
      <c r="BA19" s="243"/>
      <c r="BB19" s="241"/>
      <c r="BC19" s="243"/>
      <c r="BD19" s="241"/>
      <c r="BE19" s="243"/>
      <c r="BF19" s="241"/>
      <c r="BG19" s="243"/>
      <c r="BH19" s="243"/>
      <c r="BI19" s="243"/>
      <c r="BJ19" s="241"/>
      <c r="BK19" s="243"/>
      <c r="BL19" s="243"/>
      <c r="BM19" s="243"/>
      <c r="BN19" s="288"/>
      <c r="BO19" s="290"/>
      <c r="BP19" s="243"/>
      <c r="BQ19" s="249"/>
      <c r="BR19" s="243"/>
      <c r="BS19" s="292"/>
      <c r="BT19" s="286"/>
      <c r="BU19" s="246"/>
    </row>
    <row r="20" spans="1:73" ht="16.5" customHeight="1">
      <c r="A20" s="62"/>
      <c r="B20" s="63"/>
      <c r="C20" s="63"/>
      <c r="D20" s="64"/>
      <c r="E20" s="63"/>
      <c r="F20" s="65"/>
      <c r="G20" s="66"/>
      <c r="H20" s="66"/>
      <c r="I20" s="66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  <c r="AB20" s="68"/>
      <c r="AC20" s="68"/>
      <c r="AD20" s="68"/>
      <c r="AE20" s="68"/>
      <c r="AF20" s="64"/>
      <c r="AG20" s="67"/>
      <c r="AH20" s="67"/>
      <c r="AI20" s="67"/>
      <c r="AJ20" s="67"/>
      <c r="AK20" s="69"/>
      <c r="AL20" s="69"/>
      <c r="AM20" s="69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</row>
    <row r="21" spans="1:76" s="8" customFormat="1" ht="44.25" customHeight="1">
      <c r="A21" s="70" t="s">
        <v>14</v>
      </c>
      <c r="B21" s="71" t="s">
        <v>15</v>
      </c>
      <c r="C21" s="71"/>
      <c r="D21" s="72"/>
      <c r="E21" s="71"/>
      <c r="F21" s="73">
        <f aca="true" t="shared" si="0" ref="F21:AD21">F23+F27+F35+F43+F51+F73</f>
        <v>919894</v>
      </c>
      <c r="G21" s="73">
        <f t="shared" si="0"/>
        <v>284545</v>
      </c>
      <c r="H21" s="73">
        <f t="shared" si="0"/>
        <v>1204439</v>
      </c>
      <c r="I21" s="73">
        <f t="shared" si="0"/>
        <v>0</v>
      </c>
      <c r="J21" s="73">
        <f t="shared" si="0"/>
        <v>1238867</v>
      </c>
      <c r="K21" s="73">
        <f t="shared" si="0"/>
        <v>0</v>
      </c>
      <c r="L21" s="73">
        <f t="shared" si="0"/>
        <v>0</v>
      </c>
      <c r="M21" s="73">
        <f t="shared" si="0"/>
        <v>1238867</v>
      </c>
      <c r="N21" s="73">
        <f t="shared" si="0"/>
        <v>-189829</v>
      </c>
      <c r="O21" s="73">
        <f t="shared" si="0"/>
        <v>1049038</v>
      </c>
      <c r="P21" s="73">
        <f t="shared" si="0"/>
        <v>0</v>
      </c>
      <c r="Q21" s="73">
        <f t="shared" si="0"/>
        <v>1049038</v>
      </c>
      <c r="R21" s="73">
        <f t="shared" si="0"/>
        <v>0</v>
      </c>
      <c r="S21" s="73">
        <f t="shared" si="0"/>
        <v>0</v>
      </c>
      <c r="T21" s="73">
        <f t="shared" si="0"/>
        <v>1049038</v>
      </c>
      <c r="U21" s="73">
        <f t="shared" si="0"/>
        <v>1049038</v>
      </c>
      <c r="V21" s="73">
        <f t="shared" si="0"/>
        <v>0</v>
      </c>
      <c r="W21" s="73">
        <f t="shared" si="0"/>
        <v>0</v>
      </c>
      <c r="X21" s="73">
        <f t="shared" si="0"/>
        <v>1049038</v>
      </c>
      <c r="Y21" s="73">
        <f t="shared" si="0"/>
        <v>1049038</v>
      </c>
      <c r="Z21" s="73">
        <f t="shared" si="0"/>
        <v>1500</v>
      </c>
      <c r="AA21" s="74">
        <f t="shared" si="0"/>
        <v>1050538</v>
      </c>
      <c r="AB21" s="74">
        <f t="shared" si="0"/>
        <v>1049038</v>
      </c>
      <c r="AC21" s="74">
        <f t="shared" si="0"/>
        <v>0</v>
      </c>
      <c r="AD21" s="74">
        <f t="shared" si="0"/>
        <v>0</v>
      </c>
      <c r="AE21" s="74"/>
      <c r="AF21" s="73">
        <f aca="true" t="shared" si="1" ref="AF21:AM21">AF23+AF27+AF35+AF43+AF51+AF73</f>
        <v>1050538</v>
      </c>
      <c r="AG21" s="73">
        <f t="shared" si="1"/>
        <v>0</v>
      </c>
      <c r="AH21" s="73">
        <f t="shared" si="1"/>
        <v>1049038</v>
      </c>
      <c r="AI21" s="73">
        <f t="shared" si="1"/>
        <v>0</v>
      </c>
      <c r="AJ21" s="73">
        <f t="shared" si="1"/>
        <v>0</v>
      </c>
      <c r="AK21" s="73">
        <f t="shared" si="1"/>
        <v>1050538</v>
      </c>
      <c r="AL21" s="73">
        <f t="shared" si="1"/>
        <v>0</v>
      </c>
      <c r="AM21" s="73">
        <f t="shared" si="1"/>
        <v>1049038</v>
      </c>
      <c r="AN21" s="73">
        <f aca="true" t="shared" si="2" ref="AN21:AV21">AN23+AN27+AN35+AN43+AN51+AN73+AN39+AN47+AN55</f>
        <v>-218397</v>
      </c>
      <c r="AO21" s="73">
        <f t="shared" si="2"/>
        <v>830641</v>
      </c>
      <c r="AP21" s="73">
        <f t="shared" si="2"/>
        <v>0</v>
      </c>
      <c r="AQ21" s="73">
        <f t="shared" si="2"/>
        <v>806434</v>
      </c>
      <c r="AR21" s="73">
        <f t="shared" si="2"/>
        <v>0</v>
      </c>
      <c r="AS21" s="73">
        <f t="shared" si="2"/>
        <v>0</v>
      </c>
      <c r="AT21" s="73">
        <f t="shared" si="2"/>
        <v>830641</v>
      </c>
      <c r="AU21" s="73">
        <f t="shared" si="2"/>
        <v>806434</v>
      </c>
      <c r="AV21" s="73">
        <f t="shared" si="2"/>
        <v>-7460</v>
      </c>
      <c r="AW21" s="73">
        <f aca="true" t="shared" si="3" ref="AW21:BC21">AW23+AW27+AW35+AW43+AW51+AW73+AW39+AW47+AW55</f>
        <v>-7460</v>
      </c>
      <c r="AX21" s="73">
        <f t="shared" si="3"/>
        <v>823181</v>
      </c>
      <c r="AY21" s="73">
        <f t="shared" si="3"/>
        <v>798974</v>
      </c>
      <c r="AZ21" s="73">
        <f t="shared" si="3"/>
        <v>0</v>
      </c>
      <c r="BA21" s="73">
        <f t="shared" si="3"/>
        <v>0</v>
      </c>
      <c r="BB21" s="73">
        <f t="shared" si="3"/>
        <v>823181</v>
      </c>
      <c r="BC21" s="73">
        <f t="shared" si="3"/>
        <v>798974</v>
      </c>
      <c r="BD21" s="75"/>
      <c r="BE21" s="75"/>
      <c r="BF21" s="73">
        <f aca="true" t="shared" si="4" ref="BF21:BU21">BF23+BF27+BF35+BF43+BF51+BF73+BF39+BF47+BF55</f>
        <v>823181</v>
      </c>
      <c r="BG21" s="73">
        <f t="shared" si="4"/>
        <v>798974</v>
      </c>
      <c r="BH21" s="73">
        <f>BH23+BH27+BH35+BH43+BH51+BH73+BH39+BH47+BH55</f>
        <v>0</v>
      </c>
      <c r="BI21" s="73">
        <f>BI23+BI27+BI35+BI43+BI51+BI73+BI39+BI47+BI55</f>
        <v>0</v>
      </c>
      <c r="BJ21" s="73">
        <f>BJ23+BJ27+BJ35+BJ43+BJ51+BJ73+BJ39+BJ47+BJ55</f>
        <v>823181</v>
      </c>
      <c r="BK21" s="73">
        <f>BK23+BK27+BK35+BK43+BK51+BK73+BK39+BK47+BK55</f>
        <v>798974</v>
      </c>
      <c r="BL21" s="73">
        <f t="shared" si="4"/>
        <v>0</v>
      </c>
      <c r="BM21" s="73">
        <f t="shared" si="4"/>
        <v>0</v>
      </c>
      <c r="BN21" s="73">
        <f t="shared" si="4"/>
        <v>823181</v>
      </c>
      <c r="BO21" s="73"/>
      <c r="BP21" s="73">
        <f t="shared" si="4"/>
        <v>798974</v>
      </c>
      <c r="BQ21" s="73">
        <f t="shared" si="4"/>
        <v>0</v>
      </c>
      <c r="BR21" s="73">
        <f t="shared" si="4"/>
        <v>0</v>
      </c>
      <c r="BS21" s="73">
        <f t="shared" si="4"/>
        <v>823181</v>
      </c>
      <c r="BT21" s="73">
        <f t="shared" si="4"/>
        <v>0</v>
      </c>
      <c r="BU21" s="73">
        <f t="shared" si="4"/>
        <v>798974</v>
      </c>
      <c r="BV21" s="7"/>
      <c r="BW21" s="7"/>
      <c r="BX21" s="7"/>
    </row>
    <row r="22" spans="1:76" s="10" customFormat="1" ht="15.75">
      <c r="A22" s="62"/>
      <c r="B22" s="63"/>
      <c r="C22" s="63"/>
      <c r="D22" s="64"/>
      <c r="E22" s="63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7"/>
      <c r="X22" s="77"/>
      <c r="Y22" s="77"/>
      <c r="Z22" s="77"/>
      <c r="AA22" s="78"/>
      <c r="AB22" s="78"/>
      <c r="AC22" s="78"/>
      <c r="AD22" s="78"/>
      <c r="AE22" s="78"/>
      <c r="AF22" s="77"/>
      <c r="AG22" s="77"/>
      <c r="AH22" s="77"/>
      <c r="AI22" s="77"/>
      <c r="AJ22" s="77"/>
      <c r="AK22" s="76"/>
      <c r="AL22" s="76"/>
      <c r="AM22" s="76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9"/>
      <c r="BW22" s="9"/>
      <c r="BX22" s="9"/>
    </row>
    <row r="23" spans="1:76" s="12" customFormat="1" ht="72.75" customHeight="1">
      <c r="A23" s="79" t="s">
        <v>242</v>
      </c>
      <c r="B23" s="80" t="s">
        <v>126</v>
      </c>
      <c r="C23" s="80" t="s">
        <v>127</v>
      </c>
      <c r="D23" s="81"/>
      <c r="E23" s="80"/>
      <c r="F23" s="82">
        <f aca="true" t="shared" si="5" ref="F23:V24">F24</f>
        <v>1116</v>
      </c>
      <c r="G23" s="82">
        <f t="shared" si="5"/>
        <v>351</v>
      </c>
      <c r="H23" s="82">
        <f t="shared" si="5"/>
        <v>1467</v>
      </c>
      <c r="I23" s="82">
        <f t="shared" si="5"/>
        <v>0</v>
      </c>
      <c r="J23" s="82">
        <f t="shared" si="5"/>
        <v>1572</v>
      </c>
      <c r="K23" s="82">
        <f t="shared" si="5"/>
        <v>0</v>
      </c>
      <c r="L23" s="82">
        <f t="shared" si="5"/>
        <v>0</v>
      </c>
      <c r="M23" s="82">
        <f t="shared" si="5"/>
        <v>1572</v>
      </c>
      <c r="N23" s="82">
        <f t="shared" si="5"/>
        <v>-299</v>
      </c>
      <c r="O23" s="82">
        <f t="shared" si="5"/>
        <v>1273</v>
      </c>
      <c r="P23" s="82">
        <f t="shared" si="5"/>
        <v>0</v>
      </c>
      <c r="Q23" s="82">
        <f t="shared" si="5"/>
        <v>1273</v>
      </c>
      <c r="R23" s="82">
        <f t="shared" si="5"/>
        <v>0</v>
      </c>
      <c r="S23" s="82">
        <f t="shared" si="5"/>
        <v>0</v>
      </c>
      <c r="T23" s="82">
        <f t="shared" si="5"/>
        <v>1273</v>
      </c>
      <c r="U23" s="82">
        <f t="shared" si="5"/>
        <v>1273</v>
      </c>
      <c r="V23" s="82">
        <f t="shared" si="5"/>
        <v>0</v>
      </c>
      <c r="W23" s="82">
        <f aca="true" t="shared" si="6" ref="V23:AK24">W24</f>
        <v>0</v>
      </c>
      <c r="X23" s="82">
        <f t="shared" si="6"/>
        <v>1273</v>
      </c>
      <c r="Y23" s="82">
        <f t="shared" si="6"/>
        <v>1273</v>
      </c>
      <c r="Z23" s="82">
        <f t="shared" si="6"/>
        <v>0</v>
      </c>
      <c r="AA23" s="83">
        <f t="shared" si="6"/>
        <v>1273</v>
      </c>
      <c r="AB23" s="83">
        <f t="shared" si="6"/>
        <v>1273</v>
      </c>
      <c r="AC23" s="83">
        <f t="shared" si="6"/>
        <v>0</v>
      </c>
      <c r="AD23" s="83">
        <f t="shared" si="6"/>
        <v>0</v>
      </c>
      <c r="AE23" s="83"/>
      <c r="AF23" s="82">
        <f t="shared" si="6"/>
        <v>1273</v>
      </c>
      <c r="AG23" s="82">
        <f t="shared" si="6"/>
        <v>0</v>
      </c>
      <c r="AH23" s="82">
        <f t="shared" si="6"/>
        <v>1273</v>
      </c>
      <c r="AI23" s="82">
        <f t="shared" si="6"/>
        <v>0</v>
      </c>
      <c r="AJ23" s="82">
        <f t="shared" si="6"/>
        <v>0</v>
      </c>
      <c r="AK23" s="82">
        <f t="shared" si="6"/>
        <v>1273</v>
      </c>
      <c r="AL23" s="82">
        <f aca="true" t="shared" si="7" ref="AI23:AZ24">AL24</f>
        <v>0</v>
      </c>
      <c r="AM23" s="82">
        <f t="shared" si="7"/>
        <v>1273</v>
      </c>
      <c r="AN23" s="82">
        <f t="shared" si="7"/>
        <v>-20</v>
      </c>
      <c r="AO23" s="82">
        <f t="shared" si="7"/>
        <v>1253</v>
      </c>
      <c r="AP23" s="82">
        <f t="shared" si="7"/>
        <v>0</v>
      </c>
      <c r="AQ23" s="82">
        <f t="shared" si="7"/>
        <v>1253</v>
      </c>
      <c r="AR23" s="82">
        <f t="shared" si="7"/>
        <v>0</v>
      </c>
      <c r="AS23" s="82">
        <f t="shared" si="7"/>
        <v>0</v>
      </c>
      <c r="AT23" s="82">
        <f t="shared" si="7"/>
        <v>1253</v>
      </c>
      <c r="AU23" s="82">
        <f t="shared" si="7"/>
        <v>1253</v>
      </c>
      <c r="AV23" s="82">
        <f t="shared" si="7"/>
        <v>0</v>
      </c>
      <c r="AW23" s="82">
        <f t="shared" si="7"/>
        <v>0</v>
      </c>
      <c r="AX23" s="82">
        <f t="shared" si="7"/>
        <v>1253</v>
      </c>
      <c r="AY23" s="82">
        <f t="shared" si="7"/>
        <v>1253</v>
      </c>
      <c r="AZ23" s="82">
        <f t="shared" si="7"/>
        <v>0</v>
      </c>
      <c r="BA23" s="82">
        <f aca="true" t="shared" si="8" ref="AZ23:BC24">BA24</f>
        <v>0</v>
      </c>
      <c r="BB23" s="82">
        <f t="shared" si="8"/>
        <v>1253</v>
      </c>
      <c r="BC23" s="82">
        <f t="shared" si="8"/>
        <v>1253</v>
      </c>
      <c r="BD23" s="84"/>
      <c r="BE23" s="84"/>
      <c r="BF23" s="82">
        <f aca="true" t="shared" si="9" ref="BF23:BU24">BF24</f>
        <v>1253</v>
      </c>
      <c r="BG23" s="82">
        <f t="shared" si="9"/>
        <v>1253</v>
      </c>
      <c r="BH23" s="82">
        <f t="shared" si="9"/>
        <v>0</v>
      </c>
      <c r="BI23" s="82">
        <f t="shared" si="9"/>
        <v>0</v>
      </c>
      <c r="BJ23" s="82">
        <f t="shared" si="9"/>
        <v>1253</v>
      </c>
      <c r="BK23" s="82">
        <f t="shared" si="9"/>
        <v>1253</v>
      </c>
      <c r="BL23" s="82">
        <f t="shared" si="9"/>
        <v>0</v>
      </c>
      <c r="BM23" s="82">
        <f t="shared" si="9"/>
        <v>0</v>
      </c>
      <c r="BN23" s="82">
        <f t="shared" si="9"/>
        <v>1253</v>
      </c>
      <c r="BO23" s="82"/>
      <c r="BP23" s="82">
        <f t="shared" si="9"/>
        <v>1253</v>
      </c>
      <c r="BQ23" s="82">
        <f t="shared" si="9"/>
        <v>0</v>
      </c>
      <c r="BR23" s="82">
        <f t="shared" si="9"/>
        <v>0</v>
      </c>
      <c r="BS23" s="82">
        <f t="shared" si="9"/>
        <v>1253</v>
      </c>
      <c r="BT23" s="82">
        <f t="shared" si="9"/>
        <v>0</v>
      </c>
      <c r="BU23" s="82">
        <f t="shared" si="9"/>
        <v>1253</v>
      </c>
      <c r="BV23" s="11"/>
      <c r="BW23" s="11"/>
      <c r="BX23" s="11"/>
    </row>
    <row r="24" spans="1:76" s="14" customFormat="1" ht="71.25" customHeight="1">
      <c r="A24" s="85" t="s">
        <v>132</v>
      </c>
      <c r="B24" s="86" t="s">
        <v>126</v>
      </c>
      <c r="C24" s="86" t="s">
        <v>127</v>
      </c>
      <c r="D24" s="87" t="s">
        <v>123</v>
      </c>
      <c r="E24" s="86"/>
      <c r="F24" s="87">
        <f t="shared" si="5"/>
        <v>1116</v>
      </c>
      <c r="G24" s="87">
        <f t="shared" si="5"/>
        <v>351</v>
      </c>
      <c r="H24" s="87">
        <f t="shared" si="5"/>
        <v>1467</v>
      </c>
      <c r="I24" s="87">
        <f t="shared" si="5"/>
        <v>0</v>
      </c>
      <c r="J24" s="87">
        <f t="shared" si="5"/>
        <v>1572</v>
      </c>
      <c r="K24" s="87">
        <f t="shared" si="5"/>
        <v>0</v>
      </c>
      <c r="L24" s="87">
        <f t="shared" si="5"/>
        <v>0</v>
      </c>
      <c r="M24" s="87">
        <f t="shared" si="5"/>
        <v>1572</v>
      </c>
      <c r="N24" s="87">
        <f t="shared" si="5"/>
        <v>-299</v>
      </c>
      <c r="O24" s="87">
        <f t="shared" si="5"/>
        <v>1273</v>
      </c>
      <c r="P24" s="87">
        <f t="shared" si="5"/>
        <v>0</v>
      </c>
      <c r="Q24" s="87">
        <f t="shared" si="5"/>
        <v>1273</v>
      </c>
      <c r="R24" s="87">
        <f t="shared" si="5"/>
        <v>0</v>
      </c>
      <c r="S24" s="87">
        <f t="shared" si="5"/>
        <v>0</v>
      </c>
      <c r="T24" s="87">
        <f t="shared" si="5"/>
        <v>1273</v>
      </c>
      <c r="U24" s="87">
        <f t="shared" si="5"/>
        <v>1273</v>
      </c>
      <c r="V24" s="87">
        <f t="shared" si="6"/>
        <v>0</v>
      </c>
      <c r="W24" s="87">
        <f t="shared" si="6"/>
        <v>0</v>
      </c>
      <c r="X24" s="87">
        <f t="shared" si="6"/>
        <v>1273</v>
      </c>
      <c r="Y24" s="87">
        <f t="shared" si="6"/>
        <v>1273</v>
      </c>
      <c r="Z24" s="87">
        <f t="shared" si="6"/>
        <v>0</v>
      </c>
      <c r="AA24" s="88">
        <f t="shared" si="6"/>
        <v>1273</v>
      </c>
      <c r="AB24" s="88">
        <f t="shared" si="6"/>
        <v>1273</v>
      </c>
      <c r="AC24" s="88">
        <f t="shared" si="6"/>
        <v>0</v>
      </c>
      <c r="AD24" s="88">
        <f t="shared" si="6"/>
        <v>0</v>
      </c>
      <c r="AE24" s="88"/>
      <c r="AF24" s="87">
        <f t="shared" si="6"/>
        <v>1273</v>
      </c>
      <c r="AG24" s="87">
        <f t="shared" si="6"/>
        <v>0</v>
      </c>
      <c r="AH24" s="87">
        <f t="shared" si="6"/>
        <v>1273</v>
      </c>
      <c r="AI24" s="87">
        <f t="shared" si="7"/>
        <v>0</v>
      </c>
      <c r="AJ24" s="87">
        <f t="shared" si="7"/>
        <v>0</v>
      </c>
      <c r="AK24" s="87">
        <f t="shared" si="7"/>
        <v>1273</v>
      </c>
      <c r="AL24" s="87">
        <f t="shared" si="7"/>
        <v>0</v>
      </c>
      <c r="AM24" s="87">
        <f t="shared" si="7"/>
        <v>1273</v>
      </c>
      <c r="AN24" s="87">
        <f t="shared" si="7"/>
        <v>-20</v>
      </c>
      <c r="AO24" s="87">
        <f t="shared" si="7"/>
        <v>1253</v>
      </c>
      <c r="AP24" s="87">
        <f t="shared" si="7"/>
        <v>0</v>
      </c>
      <c r="AQ24" s="87">
        <f t="shared" si="7"/>
        <v>1253</v>
      </c>
      <c r="AR24" s="87">
        <f t="shared" si="7"/>
        <v>0</v>
      </c>
      <c r="AS24" s="87">
        <f t="shared" si="7"/>
        <v>0</v>
      </c>
      <c r="AT24" s="87">
        <f t="shared" si="7"/>
        <v>1253</v>
      </c>
      <c r="AU24" s="87">
        <f t="shared" si="7"/>
        <v>1253</v>
      </c>
      <c r="AV24" s="87">
        <f t="shared" si="7"/>
        <v>0</v>
      </c>
      <c r="AW24" s="87">
        <f t="shared" si="7"/>
        <v>0</v>
      </c>
      <c r="AX24" s="87">
        <f t="shared" si="7"/>
        <v>1253</v>
      </c>
      <c r="AY24" s="87">
        <f t="shared" si="7"/>
        <v>1253</v>
      </c>
      <c r="AZ24" s="87">
        <f t="shared" si="8"/>
        <v>0</v>
      </c>
      <c r="BA24" s="87">
        <f t="shared" si="8"/>
        <v>0</v>
      </c>
      <c r="BB24" s="87">
        <f t="shared" si="8"/>
        <v>1253</v>
      </c>
      <c r="BC24" s="87">
        <f t="shared" si="8"/>
        <v>1253</v>
      </c>
      <c r="BD24" s="89"/>
      <c r="BE24" s="89"/>
      <c r="BF24" s="87">
        <f t="shared" si="9"/>
        <v>1253</v>
      </c>
      <c r="BG24" s="87">
        <f t="shared" si="9"/>
        <v>1253</v>
      </c>
      <c r="BH24" s="87">
        <f t="shared" si="9"/>
        <v>0</v>
      </c>
      <c r="BI24" s="87">
        <f t="shared" si="9"/>
        <v>0</v>
      </c>
      <c r="BJ24" s="87">
        <f t="shared" si="9"/>
        <v>1253</v>
      </c>
      <c r="BK24" s="87">
        <f t="shared" si="9"/>
        <v>1253</v>
      </c>
      <c r="BL24" s="87">
        <f t="shared" si="9"/>
        <v>0</v>
      </c>
      <c r="BM24" s="87">
        <f t="shared" si="9"/>
        <v>0</v>
      </c>
      <c r="BN24" s="87">
        <f t="shared" si="9"/>
        <v>1253</v>
      </c>
      <c r="BO24" s="87"/>
      <c r="BP24" s="87">
        <f t="shared" si="9"/>
        <v>1253</v>
      </c>
      <c r="BQ24" s="87">
        <f t="shared" si="9"/>
        <v>0</v>
      </c>
      <c r="BR24" s="87">
        <f t="shared" si="9"/>
        <v>0</v>
      </c>
      <c r="BS24" s="87">
        <f t="shared" si="9"/>
        <v>1253</v>
      </c>
      <c r="BT24" s="87">
        <f t="shared" si="9"/>
        <v>0</v>
      </c>
      <c r="BU24" s="87">
        <f t="shared" si="9"/>
        <v>1253</v>
      </c>
      <c r="BV24" s="13"/>
      <c r="BW24" s="13"/>
      <c r="BX24" s="13"/>
    </row>
    <row r="25" spans="1:76" s="16" customFormat="1" ht="38.25" customHeight="1">
      <c r="A25" s="85" t="s">
        <v>128</v>
      </c>
      <c r="B25" s="86" t="s">
        <v>126</v>
      </c>
      <c r="C25" s="86" t="s">
        <v>127</v>
      </c>
      <c r="D25" s="86" t="s">
        <v>123</v>
      </c>
      <c r="E25" s="86" t="s">
        <v>129</v>
      </c>
      <c r="F25" s="87">
        <v>1116</v>
      </c>
      <c r="G25" s="87">
        <f>H25-F25</f>
        <v>351</v>
      </c>
      <c r="H25" s="87">
        <v>1467</v>
      </c>
      <c r="I25" s="90"/>
      <c r="J25" s="87">
        <v>1572</v>
      </c>
      <c r="K25" s="90"/>
      <c r="L25" s="90"/>
      <c r="M25" s="87">
        <v>1572</v>
      </c>
      <c r="N25" s="87">
        <f>O25-M25</f>
        <v>-299</v>
      </c>
      <c r="O25" s="87">
        <v>1273</v>
      </c>
      <c r="P25" s="87"/>
      <c r="Q25" s="87">
        <v>1273</v>
      </c>
      <c r="R25" s="91"/>
      <c r="S25" s="91"/>
      <c r="T25" s="87">
        <f>O25+R25</f>
        <v>1273</v>
      </c>
      <c r="U25" s="87">
        <f>Q25+S25</f>
        <v>1273</v>
      </c>
      <c r="V25" s="91"/>
      <c r="W25" s="91"/>
      <c r="X25" s="87">
        <f>T25+V25</f>
        <v>1273</v>
      </c>
      <c r="Y25" s="87">
        <f>U25+W25</f>
        <v>1273</v>
      </c>
      <c r="Z25" s="91"/>
      <c r="AA25" s="88">
        <f>X25+Z25</f>
        <v>1273</v>
      </c>
      <c r="AB25" s="88">
        <f>Y25</f>
        <v>1273</v>
      </c>
      <c r="AC25" s="92"/>
      <c r="AD25" s="92"/>
      <c r="AE25" s="92"/>
      <c r="AF25" s="87">
        <f>AA25+AC25</f>
        <v>1273</v>
      </c>
      <c r="AG25" s="91"/>
      <c r="AH25" s="87">
        <f>AB25</f>
        <v>1273</v>
      </c>
      <c r="AI25" s="91"/>
      <c r="AJ25" s="91"/>
      <c r="AK25" s="87">
        <f>AF25+AI25</f>
        <v>1273</v>
      </c>
      <c r="AL25" s="87">
        <f>AG25</f>
        <v>0</v>
      </c>
      <c r="AM25" s="87">
        <f>AH25+AJ25</f>
        <v>1273</v>
      </c>
      <c r="AN25" s="87">
        <f>AO25-AM25</f>
        <v>-20</v>
      </c>
      <c r="AO25" s="87">
        <v>1253</v>
      </c>
      <c r="AP25" s="87"/>
      <c r="AQ25" s="87">
        <v>1253</v>
      </c>
      <c r="AR25" s="87"/>
      <c r="AS25" s="91"/>
      <c r="AT25" s="87">
        <f>AO25+AR25</f>
        <v>1253</v>
      </c>
      <c r="AU25" s="87">
        <f>AQ25+AS25</f>
        <v>1253</v>
      </c>
      <c r="AV25" s="91"/>
      <c r="AW25" s="91"/>
      <c r="AX25" s="87">
        <f>AT25+AV25</f>
        <v>1253</v>
      </c>
      <c r="AY25" s="87">
        <f>AU25</f>
        <v>1253</v>
      </c>
      <c r="AZ25" s="91"/>
      <c r="BA25" s="91"/>
      <c r="BB25" s="87">
        <f>AX25+AZ25</f>
        <v>1253</v>
      </c>
      <c r="BC25" s="87">
        <f>AY25+BA25</f>
        <v>1253</v>
      </c>
      <c r="BD25" s="91"/>
      <c r="BE25" s="91"/>
      <c r="BF25" s="87">
        <f>BB25+BD25</f>
        <v>1253</v>
      </c>
      <c r="BG25" s="87">
        <f>BC25+BE25</f>
        <v>1253</v>
      </c>
      <c r="BH25" s="91"/>
      <c r="BI25" s="91"/>
      <c r="BJ25" s="87">
        <f>BB25+BH25</f>
        <v>1253</v>
      </c>
      <c r="BK25" s="87">
        <f>BC25+BI25</f>
        <v>1253</v>
      </c>
      <c r="BL25" s="91"/>
      <c r="BM25" s="91"/>
      <c r="BN25" s="87">
        <f>BJ25+BL25</f>
        <v>1253</v>
      </c>
      <c r="BO25" s="87"/>
      <c r="BP25" s="87">
        <f>BK25+BM25</f>
        <v>1253</v>
      </c>
      <c r="BQ25" s="87"/>
      <c r="BR25" s="91"/>
      <c r="BS25" s="87">
        <f>BN25+BQ25</f>
        <v>1253</v>
      </c>
      <c r="BT25" s="87">
        <f>BO25</f>
        <v>0</v>
      </c>
      <c r="BU25" s="87">
        <f>BP25+BR25</f>
        <v>1253</v>
      </c>
      <c r="BV25" s="15"/>
      <c r="BW25" s="15"/>
      <c r="BX25" s="15"/>
    </row>
    <row r="26" spans="1:76" s="10" customFormat="1" ht="19.5" customHeight="1">
      <c r="A26" s="93"/>
      <c r="B26" s="63"/>
      <c r="C26" s="63"/>
      <c r="D26" s="64"/>
      <c r="E26" s="63"/>
      <c r="F26" s="76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77"/>
      <c r="S26" s="77"/>
      <c r="T26" s="77"/>
      <c r="U26" s="77"/>
      <c r="V26" s="77"/>
      <c r="W26" s="77"/>
      <c r="X26" s="77"/>
      <c r="Y26" s="77"/>
      <c r="Z26" s="77"/>
      <c r="AA26" s="78"/>
      <c r="AB26" s="78"/>
      <c r="AC26" s="78"/>
      <c r="AD26" s="78"/>
      <c r="AE26" s="78"/>
      <c r="AF26" s="77"/>
      <c r="AG26" s="77"/>
      <c r="AH26" s="77"/>
      <c r="AI26" s="77"/>
      <c r="AJ26" s="77"/>
      <c r="AK26" s="76"/>
      <c r="AL26" s="76"/>
      <c r="AM26" s="76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9"/>
      <c r="BW26" s="9"/>
      <c r="BX26" s="9"/>
    </row>
    <row r="27" spans="1:76" s="12" customFormat="1" ht="96.75" customHeight="1">
      <c r="A27" s="79" t="s">
        <v>130</v>
      </c>
      <c r="B27" s="80" t="s">
        <v>126</v>
      </c>
      <c r="C27" s="80" t="s">
        <v>131</v>
      </c>
      <c r="D27" s="95"/>
      <c r="E27" s="80"/>
      <c r="F27" s="96">
        <f aca="true" t="shared" si="10" ref="F27:O27">F28+F30+F32</f>
        <v>87504</v>
      </c>
      <c r="G27" s="96">
        <f t="shared" si="10"/>
        <v>22625</v>
      </c>
      <c r="H27" s="96">
        <f t="shared" si="10"/>
        <v>110129</v>
      </c>
      <c r="I27" s="96">
        <f t="shared" si="10"/>
        <v>0</v>
      </c>
      <c r="J27" s="96">
        <f t="shared" si="10"/>
        <v>117159</v>
      </c>
      <c r="K27" s="96">
        <f t="shared" si="10"/>
        <v>0</v>
      </c>
      <c r="L27" s="96">
        <f t="shared" si="10"/>
        <v>0</v>
      </c>
      <c r="M27" s="96">
        <f t="shared" si="10"/>
        <v>117159</v>
      </c>
      <c r="N27" s="96">
        <f t="shared" si="10"/>
        <v>-37634</v>
      </c>
      <c r="O27" s="96">
        <f t="shared" si="10"/>
        <v>79525</v>
      </c>
      <c r="P27" s="96">
        <f aca="true" t="shared" si="11" ref="P27:Y27">P28+P30+P32</f>
        <v>0</v>
      </c>
      <c r="Q27" s="96">
        <f t="shared" si="11"/>
        <v>79525</v>
      </c>
      <c r="R27" s="96">
        <f t="shared" si="11"/>
        <v>0</v>
      </c>
      <c r="S27" s="96">
        <f t="shared" si="11"/>
        <v>0</v>
      </c>
      <c r="T27" s="96">
        <f t="shared" si="11"/>
        <v>79525</v>
      </c>
      <c r="U27" s="96">
        <f t="shared" si="11"/>
        <v>79525</v>
      </c>
      <c r="V27" s="96">
        <f t="shared" si="11"/>
        <v>0</v>
      </c>
      <c r="W27" s="96">
        <f t="shared" si="11"/>
        <v>0</v>
      </c>
      <c r="X27" s="96">
        <f t="shared" si="11"/>
        <v>79525</v>
      </c>
      <c r="Y27" s="96">
        <f t="shared" si="11"/>
        <v>79525</v>
      </c>
      <c r="Z27" s="96">
        <f>Z28+Z30+Z32</f>
        <v>0</v>
      </c>
      <c r="AA27" s="97">
        <f>AA28+AA30+AA32</f>
        <v>79525</v>
      </c>
      <c r="AB27" s="97">
        <f>AB28+AB30+AB32</f>
        <v>79525</v>
      </c>
      <c r="AC27" s="97">
        <f>AC28+AC30+AC32</f>
        <v>0</v>
      </c>
      <c r="AD27" s="97">
        <f>AD28+AD30+AD32</f>
        <v>0</v>
      </c>
      <c r="AE27" s="97"/>
      <c r="AF27" s="96">
        <f aca="true" t="shared" si="12" ref="AF27:AM27">AF28+AF30+AF32</f>
        <v>79525</v>
      </c>
      <c r="AG27" s="96">
        <f t="shared" si="12"/>
        <v>0</v>
      </c>
      <c r="AH27" s="96">
        <f t="shared" si="12"/>
        <v>79525</v>
      </c>
      <c r="AI27" s="96">
        <f t="shared" si="12"/>
        <v>0</v>
      </c>
      <c r="AJ27" s="96">
        <f t="shared" si="12"/>
        <v>0</v>
      </c>
      <c r="AK27" s="96">
        <f t="shared" si="12"/>
        <v>79525</v>
      </c>
      <c r="AL27" s="96">
        <f t="shared" si="12"/>
        <v>0</v>
      </c>
      <c r="AM27" s="96">
        <f t="shared" si="12"/>
        <v>79525</v>
      </c>
      <c r="AN27" s="96">
        <f aca="true" t="shared" si="13" ref="AN27:AV27">AN28+AN30+AN32</f>
        <v>-6582</v>
      </c>
      <c r="AO27" s="96">
        <f t="shared" si="13"/>
        <v>72943</v>
      </c>
      <c r="AP27" s="96">
        <f t="shared" si="13"/>
        <v>0</v>
      </c>
      <c r="AQ27" s="96">
        <f t="shared" si="13"/>
        <v>72943</v>
      </c>
      <c r="AR27" s="96">
        <f t="shared" si="13"/>
        <v>0</v>
      </c>
      <c r="AS27" s="96">
        <f t="shared" si="13"/>
        <v>0</v>
      </c>
      <c r="AT27" s="96">
        <f t="shared" si="13"/>
        <v>72943</v>
      </c>
      <c r="AU27" s="96">
        <f t="shared" si="13"/>
        <v>72943</v>
      </c>
      <c r="AV27" s="96">
        <f t="shared" si="13"/>
        <v>0</v>
      </c>
      <c r="AW27" s="96">
        <f aca="true" t="shared" si="14" ref="AW27:BC27">AW28+AW30+AW32</f>
        <v>0</v>
      </c>
      <c r="AX27" s="96">
        <f t="shared" si="14"/>
        <v>72943</v>
      </c>
      <c r="AY27" s="96">
        <f t="shared" si="14"/>
        <v>72943</v>
      </c>
      <c r="AZ27" s="96">
        <f t="shared" si="14"/>
        <v>0</v>
      </c>
      <c r="BA27" s="96">
        <f t="shared" si="14"/>
        <v>0</v>
      </c>
      <c r="BB27" s="96">
        <f t="shared" si="14"/>
        <v>72943</v>
      </c>
      <c r="BC27" s="96">
        <f t="shared" si="14"/>
        <v>72943</v>
      </c>
      <c r="BD27" s="84"/>
      <c r="BE27" s="84"/>
      <c r="BF27" s="96">
        <f aca="true" t="shared" si="15" ref="BF27:BP27">BF28+BF30+BF32</f>
        <v>72943</v>
      </c>
      <c r="BG27" s="96">
        <f t="shared" si="15"/>
        <v>72943</v>
      </c>
      <c r="BH27" s="96">
        <f>BH28+BH30+BH32</f>
        <v>0</v>
      </c>
      <c r="BI27" s="96">
        <f>BI28+BI30+BI32</f>
        <v>0</v>
      </c>
      <c r="BJ27" s="96">
        <f>BJ28+BJ30+BJ32</f>
        <v>72943</v>
      </c>
      <c r="BK27" s="96">
        <f>BK28+BK30+BK32</f>
        <v>72943</v>
      </c>
      <c r="BL27" s="96">
        <f t="shared" si="15"/>
        <v>0</v>
      </c>
      <c r="BM27" s="96">
        <f t="shared" si="15"/>
        <v>0</v>
      </c>
      <c r="BN27" s="96">
        <f t="shared" si="15"/>
        <v>72943</v>
      </c>
      <c r="BO27" s="96"/>
      <c r="BP27" s="96">
        <f t="shared" si="15"/>
        <v>72943</v>
      </c>
      <c r="BQ27" s="96">
        <f>BQ28+BQ30+BQ32</f>
        <v>0</v>
      </c>
      <c r="BR27" s="96">
        <f>BR28+BR30+BR32</f>
        <v>0</v>
      </c>
      <c r="BS27" s="96">
        <f>BS28+BS30+BS32</f>
        <v>72943</v>
      </c>
      <c r="BT27" s="96">
        <f>BT28+BT30+BT32</f>
        <v>0</v>
      </c>
      <c r="BU27" s="96">
        <f>BU28+BU30+BU32</f>
        <v>72943</v>
      </c>
      <c r="BV27" s="11"/>
      <c r="BW27" s="11"/>
      <c r="BX27" s="11"/>
    </row>
    <row r="28" spans="1:76" s="14" customFormat="1" ht="68.25" customHeight="1">
      <c r="A28" s="98" t="s">
        <v>132</v>
      </c>
      <c r="B28" s="99" t="s">
        <v>126</v>
      </c>
      <c r="C28" s="99" t="s">
        <v>131</v>
      </c>
      <c r="D28" s="100" t="s">
        <v>123</v>
      </c>
      <c r="E28" s="99"/>
      <c r="F28" s="101">
        <f aca="true" t="shared" si="16" ref="F28:BC28">F29</f>
        <v>85663</v>
      </c>
      <c r="G28" s="101">
        <f t="shared" si="16"/>
        <v>21771</v>
      </c>
      <c r="H28" s="101">
        <f t="shared" si="16"/>
        <v>107434</v>
      </c>
      <c r="I28" s="101">
        <f t="shared" si="16"/>
        <v>0</v>
      </c>
      <c r="J28" s="101">
        <f t="shared" si="16"/>
        <v>114272</v>
      </c>
      <c r="K28" s="101">
        <f t="shared" si="16"/>
        <v>0</v>
      </c>
      <c r="L28" s="101">
        <f t="shared" si="16"/>
        <v>0</v>
      </c>
      <c r="M28" s="101">
        <f t="shared" si="16"/>
        <v>114272</v>
      </c>
      <c r="N28" s="101">
        <f t="shared" si="16"/>
        <v>-36818</v>
      </c>
      <c r="O28" s="101">
        <f t="shared" si="16"/>
        <v>77454</v>
      </c>
      <c r="P28" s="101">
        <f t="shared" si="16"/>
        <v>0</v>
      </c>
      <c r="Q28" s="101">
        <f t="shared" si="16"/>
        <v>77454</v>
      </c>
      <c r="R28" s="101">
        <f t="shared" si="16"/>
        <v>0</v>
      </c>
      <c r="S28" s="101">
        <f t="shared" si="16"/>
        <v>0</v>
      </c>
      <c r="T28" s="101">
        <f t="shared" si="16"/>
        <v>77454</v>
      </c>
      <c r="U28" s="101">
        <f t="shared" si="16"/>
        <v>77454</v>
      </c>
      <c r="V28" s="101">
        <f t="shared" si="16"/>
        <v>0</v>
      </c>
      <c r="W28" s="101">
        <f t="shared" si="16"/>
        <v>0</v>
      </c>
      <c r="X28" s="101">
        <f t="shared" si="16"/>
        <v>77454</v>
      </c>
      <c r="Y28" s="101">
        <f t="shared" si="16"/>
        <v>77454</v>
      </c>
      <c r="Z28" s="101">
        <f t="shared" si="16"/>
        <v>0</v>
      </c>
      <c r="AA28" s="102">
        <f t="shared" si="16"/>
        <v>77454</v>
      </c>
      <c r="AB28" s="102">
        <f t="shared" si="16"/>
        <v>77454</v>
      </c>
      <c r="AC28" s="102">
        <f t="shared" si="16"/>
        <v>0</v>
      </c>
      <c r="AD28" s="102">
        <f t="shared" si="16"/>
        <v>0</v>
      </c>
      <c r="AE28" s="102"/>
      <c r="AF28" s="101">
        <f t="shared" si="16"/>
        <v>77454</v>
      </c>
      <c r="AG28" s="101">
        <f t="shared" si="16"/>
        <v>0</v>
      </c>
      <c r="AH28" s="101">
        <f t="shared" si="16"/>
        <v>77454</v>
      </c>
      <c r="AI28" s="101">
        <f t="shared" si="16"/>
        <v>0</v>
      </c>
      <c r="AJ28" s="101">
        <f t="shared" si="16"/>
        <v>0</v>
      </c>
      <c r="AK28" s="101">
        <f t="shared" si="16"/>
        <v>77454</v>
      </c>
      <c r="AL28" s="101">
        <f t="shared" si="16"/>
        <v>0</v>
      </c>
      <c r="AM28" s="101">
        <f t="shared" si="16"/>
        <v>77454</v>
      </c>
      <c r="AN28" s="101">
        <f t="shared" si="16"/>
        <v>-6616</v>
      </c>
      <c r="AO28" s="101">
        <f t="shared" si="16"/>
        <v>70838</v>
      </c>
      <c r="AP28" s="101">
        <f t="shared" si="16"/>
        <v>0</v>
      </c>
      <c r="AQ28" s="101">
        <f t="shared" si="16"/>
        <v>70838</v>
      </c>
      <c r="AR28" s="101">
        <f t="shared" si="16"/>
        <v>0</v>
      </c>
      <c r="AS28" s="101">
        <f t="shared" si="16"/>
        <v>0</v>
      </c>
      <c r="AT28" s="101">
        <f t="shared" si="16"/>
        <v>70838</v>
      </c>
      <c r="AU28" s="101">
        <f t="shared" si="16"/>
        <v>70838</v>
      </c>
      <c r="AV28" s="101">
        <f t="shared" si="16"/>
        <v>0</v>
      </c>
      <c r="AW28" s="101">
        <f t="shared" si="16"/>
        <v>0</v>
      </c>
      <c r="AX28" s="101">
        <f t="shared" si="16"/>
        <v>70838</v>
      </c>
      <c r="AY28" s="101">
        <f t="shared" si="16"/>
        <v>70838</v>
      </c>
      <c r="AZ28" s="101">
        <f t="shared" si="16"/>
        <v>0</v>
      </c>
      <c r="BA28" s="101">
        <f t="shared" si="16"/>
        <v>0</v>
      </c>
      <c r="BB28" s="101">
        <f t="shared" si="16"/>
        <v>70838</v>
      </c>
      <c r="BC28" s="101">
        <f t="shared" si="16"/>
        <v>70838</v>
      </c>
      <c r="BD28" s="89"/>
      <c r="BE28" s="89"/>
      <c r="BF28" s="101">
        <f aca="true" t="shared" si="17" ref="BF28:BU28">BF29</f>
        <v>70838</v>
      </c>
      <c r="BG28" s="101">
        <f t="shared" si="17"/>
        <v>70838</v>
      </c>
      <c r="BH28" s="101">
        <f t="shared" si="17"/>
        <v>0</v>
      </c>
      <c r="BI28" s="101">
        <f t="shared" si="17"/>
        <v>0</v>
      </c>
      <c r="BJ28" s="101">
        <f t="shared" si="17"/>
        <v>70838</v>
      </c>
      <c r="BK28" s="101">
        <f t="shared" si="17"/>
        <v>70838</v>
      </c>
      <c r="BL28" s="101">
        <f t="shared" si="17"/>
        <v>0</v>
      </c>
      <c r="BM28" s="101">
        <f t="shared" si="17"/>
        <v>0</v>
      </c>
      <c r="BN28" s="101">
        <f t="shared" si="17"/>
        <v>70838</v>
      </c>
      <c r="BO28" s="101"/>
      <c r="BP28" s="101">
        <f t="shared" si="17"/>
        <v>70838</v>
      </c>
      <c r="BQ28" s="101">
        <f t="shared" si="17"/>
        <v>0</v>
      </c>
      <c r="BR28" s="101">
        <f t="shared" si="17"/>
        <v>0</v>
      </c>
      <c r="BS28" s="101">
        <f t="shared" si="17"/>
        <v>70838</v>
      </c>
      <c r="BT28" s="101">
        <f t="shared" si="17"/>
        <v>0</v>
      </c>
      <c r="BU28" s="101">
        <f t="shared" si="17"/>
        <v>70838</v>
      </c>
      <c r="BV28" s="13"/>
      <c r="BW28" s="13"/>
      <c r="BX28" s="13"/>
    </row>
    <row r="29" spans="1:76" s="16" customFormat="1" ht="34.5" customHeight="1">
      <c r="A29" s="98" t="s">
        <v>128</v>
      </c>
      <c r="B29" s="99" t="s">
        <v>126</v>
      </c>
      <c r="C29" s="99" t="s">
        <v>131</v>
      </c>
      <c r="D29" s="100" t="s">
        <v>123</v>
      </c>
      <c r="E29" s="99" t="s">
        <v>129</v>
      </c>
      <c r="F29" s="87">
        <v>85663</v>
      </c>
      <c r="G29" s="87">
        <f>H29-F29</f>
        <v>21771</v>
      </c>
      <c r="H29" s="103">
        <v>107434</v>
      </c>
      <c r="I29" s="103"/>
      <c r="J29" s="103">
        <v>114272</v>
      </c>
      <c r="K29" s="104"/>
      <c r="L29" s="104"/>
      <c r="M29" s="87">
        <v>114272</v>
      </c>
      <c r="N29" s="87">
        <f>O29-M29</f>
        <v>-36818</v>
      </c>
      <c r="O29" s="87">
        <v>77454</v>
      </c>
      <c r="P29" s="87"/>
      <c r="Q29" s="87">
        <v>77454</v>
      </c>
      <c r="R29" s="91"/>
      <c r="S29" s="91"/>
      <c r="T29" s="87">
        <f>O29+R29</f>
        <v>77454</v>
      </c>
      <c r="U29" s="87">
        <f>Q29+S29</f>
        <v>77454</v>
      </c>
      <c r="V29" s="91"/>
      <c r="W29" s="91"/>
      <c r="X29" s="87">
        <f>T29+V29</f>
        <v>77454</v>
      </c>
      <c r="Y29" s="87">
        <f>U29+W29</f>
        <v>77454</v>
      </c>
      <c r="Z29" s="91"/>
      <c r="AA29" s="88">
        <f>X29+Z29</f>
        <v>77454</v>
      </c>
      <c r="AB29" s="88">
        <f>Y29</f>
        <v>77454</v>
      </c>
      <c r="AC29" s="92"/>
      <c r="AD29" s="92"/>
      <c r="AE29" s="92"/>
      <c r="AF29" s="87">
        <f>AA29+AC29</f>
        <v>77454</v>
      </c>
      <c r="AG29" s="91"/>
      <c r="AH29" s="87">
        <f>AB29</f>
        <v>77454</v>
      </c>
      <c r="AI29" s="91"/>
      <c r="AJ29" s="91"/>
      <c r="AK29" s="87">
        <f>AF29+AI29</f>
        <v>77454</v>
      </c>
      <c r="AL29" s="87">
        <f>AG29</f>
        <v>0</v>
      </c>
      <c r="AM29" s="87">
        <f>AH29+AJ29</f>
        <v>77454</v>
      </c>
      <c r="AN29" s="87">
        <f>AO29-AM29</f>
        <v>-6616</v>
      </c>
      <c r="AO29" s="87">
        <v>70838</v>
      </c>
      <c r="AP29" s="87"/>
      <c r="AQ29" s="87">
        <v>70838</v>
      </c>
      <c r="AR29" s="87"/>
      <c r="AS29" s="91"/>
      <c r="AT29" s="87">
        <f>AO29+AR29</f>
        <v>70838</v>
      </c>
      <c r="AU29" s="87">
        <f>AQ29+AS29</f>
        <v>70838</v>
      </c>
      <c r="AV29" s="91"/>
      <c r="AW29" s="91"/>
      <c r="AX29" s="87">
        <f>AT29+AV29</f>
        <v>70838</v>
      </c>
      <c r="AY29" s="87">
        <f>AU29</f>
        <v>70838</v>
      </c>
      <c r="AZ29" s="91"/>
      <c r="BA29" s="91"/>
      <c r="BB29" s="87">
        <f>AX29+AZ29</f>
        <v>70838</v>
      </c>
      <c r="BC29" s="87">
        <f>AY29+BA29</f>
        <v>70838</v>
      </c>
      <c r="BD29" s="91"/>
      <c r="BE29" s="91"/>
      <c r="BF29" s="87">
        <f>BB29+BD29</f>
        <v>70838</v>
      </c>
      <c r="BG29" s="87">
        <f>BC29+BE29</f>
        <v>70838</v>
      </c>
      <c r="BH29" s="91"/>
      <c r="BI29" s="91"/>
      <c r="BJ29" s="87">
        <f>BB29+BH29</f>
        <v>70838</v>
      </c>
      <c r="BK29" s="87">
        <f>BC29+BI29</f>
        <v>70838</v>
      </c>
      <c r="BL29" s="91"/>
      <c r="BM29" s="91"/>
      <c r="BN29" s="87">
        <f>BJ29+BL29</f>
        <v>70838</v>
      </c>
      <c r="BO29" s="87"/>
      <c r="BP29" s="87">
        <f>BK29+BM29</f>
        <v>70838</v>
      </c>
      <c r="BQ29" s="87"/>
      <c r="BR29" s="91"/>
      <c r="BS29" s="87">
        <f>BN29+BQ29</f>
        <v>70838</v>
      </c>
      <c r="BT29" s="87">
        <f>BO29</f>
        <v>0</v>
      </c>
      <c r="BU29" s="87">
        <f>BP29+BR29</f>
        <v>70838</v>
      </c>
      <c r="BV29" s="15"/>
      <c r="BW29" s="15"/>
      <c r="BX29" s="15"/>
    </row>
    <row r="30" spans="1:76" s="18" customFormat="1" ht="36" customHeight="1">
      <c r="A30" s="98" t="s">
        <v>18</v>
      </c>
      <c r="B30" s="99" t="s">
        <v>126</v>
      </c>
      <c r="C30" s="99" t="s">
        <v>131</v>
      </c>
      <c r="D30" s="100" t="s">
        <v>123</v>
      </c>
      <c r="E30" s="99"/>
      <c r="F30" s="87">
        <f aca="true" t="shared" si="18" ref="F30:BC30">F31</f>
        <v>681</v>
      </c>
      <c r="G30" s="87">
        <f t="shared" si="18"/>
        <v>357</v>
      </c>
      <c r="H30" s="87">
        <f t="shared" si="18"/>
        <v>1038</v>
      </c>
      <c r="I30" s="87">
        <f t="shared" si="18"/>
        <v>0</v>
      </c>
      <c r="J30" s="87">
        <f t="shared" si="18"/>
        <v>1112</v>
      </c>
      <c r="K30" s="87">
        <f t="shared" si="18"/>
        <v>0</v>
      </c>
      <c r="L30" s="87">
        <f t="shared" si="18"/>
        <v>0</v>
      </c>
      <c r="M30" s="87">
        <f t="shared" si="18"/>
        <v>1112</v>
      </c>
      <c r="N30" s="87">
        <f t="shared" si="18"/>
        <v>-371</v>
      </c>
      <c r="O30" s="87">
        <f t="shared" si="18"/>
        <v>741</v>
      </c>
      <c r="P30" s="87">
        <f t="shared" si="18"/>
        <v>0</v>
      </c>
      <c r="Q30" s="87">
        <f t="shared" si="18"/>
        <v>741</v>
      </c>
      <c r="R30" s="87">
        <f t="shared" si="18"/>
        <v>0</v>
      </c>
      <c r="S30" s="87">
        <f t="shared" si="18"/>
        <v>0</v>
      </c>
      <c r="T30" s="87">
        <f t="shared" si="18"/>
        <v>741</v>
      </c>
      <c r="U30" s="87">
        <f t="shared" si="18"/>
        <v>741</v>
      </c>
      <c r="V30" s="87">
        <f t="shared" si="18"/>
        <v>0</v>
      </c>
      <c r="W30" s="87">
        <f t="shared" si="18"/>
        <v>0</v>
      </c>
      <c r="X30" s="87">
        <f t="shared" si="18"/>
        <v>741</v>
      </c>
      <c r="Y30" s="87">
        <f t="shared" si="18"/>
        <v>741</v>
      </c>
      <c r="Z30" s="87">
        <f t="shared" si="18"/>
        <v>0</v>
      </c>
      <c r="AA30" s="88">
        <f t="shared" si="18"/>
        <v>741</v>
      </c>
      <c r="AB30" s="88">
        <f t="shared" si="18"/>
        <v>741</v>
      </c>
      <c r="AC30" s="88">
        <f t="shared" si="18"/>
        <v>0</v>
      </c>
      <c r="AD30" s="88">
        <f t="shared" si="18"/>
        <v>0</v>
      </c>
      <c r="AE30" s="88"/>
      <c r="AF30" s="87">
        <f t="shared" si="18"/>
        <v>741</v>
      </c>
      <c r="AG30" s="87">
        <f t="shared" si="18"/>
        <v>0</v>
      </c>
      <c r="AH30" s="87">
        <f t="shared" si="18"/>
        <v>741</v>
      </c>
      <c r="AI30" s="87">
        <f t="shared" si="18"/>
        <v>0</v>
      </c>
      <c r="AJ30" s="87">
        <f t="shared" si="18"/>
        <v>0</v>
      </c>
      <c r="AK30" s="87">
        <f t="shared" si="18"/>
        <v>741</v>
      </c>
      <c r="AL30" s="87">
        <f t="shared" si="18"/>
        <v>0</v>
      </c>
      <c r="AM30" s="87">
        <f t="shared" si="18"/>
        <v>741</v>
      </c>
      <c r="AN30" s="87">
        <f t="shared" si="18"/>
        <v>11</v>
      </c>
      <c r="AO30" s="87">
        <f t="shared" si="18"/>
        <v>752</v>
      </c>
      <c r="AP30" s="87">
        <f t="shared" si="18"/>
        <v>0</v>
      </c>
      <c r="AQ30" s="87">
        <f t="shared" si="18"/>
        <v>752</v>
      </c>
      <c r="AR30" s="87">
        <f t="shared" si="18"/>
        <v>0</v>
      </c>
      <c r="AS30" s="87">
        <f t="shared" si="18"/>
        <v>0</v>
      </c>
      <c r="AT30" s="87">
        <f t="shared" si="18"/>
        <v>752</v>
      </c>
      <c r="AU30" s="87">
        <f t="shared" si="18"/>
        <v>752</v>
      </c>
      <c r="AV30" s="87">
        <f t="shared" si="18"/>
        <v>0</v>
      </c>
      <c r="AW30" s="87">
        <f t="shared" si="18"/>
        <v>0</v>
      </c>
      <c r="AX30" s="87">
        <f t="shared" si="18"/>
        <v>752</v>
      </c>
      <c r="AY30" s="87">
        <f t="shared" si="18"/>
        <v>752</v>
      </c>
      <c r="AZ30" s="87">
        <f t="shared" si="18"/>
        <v>0</v>
      </c>
      <c r="BA30" s="87">
        <f t="shared" si="18"/>
        <v>0</v>
      </c>
      <c r="BB30" s="87">
        <f t="shared" si="18"/>
        <v>752</v>
      </c>
      <c r="BC30" s="87">
        <f t="shared" si="18"/>
        <v>752</v>
      </c>
      <c r="BD30" s="105"/>
      <c r="BE30" s="105"/>
      <c r="BF30" s="87">
        <f aca="true" t="shared" si="19" ref="BF30:BU30">BF31</f>
        <v>752</v>
      </c>
      <c r="BG30" s="87">
        <f t="shared" si="19"/>
        <v>752</v>
      </c>
      <c r="BH30" s="87">
        <f t="shared" si="19"/>
        <v>0</v>
      </c>
      <c r="BI30" s="87">
        <f t="shared" si="19"/>
        <v>0</v>
      </c>
      <c r="BJ30" s="87">
        <f t="shared" si="19"/>
        <v>752</v>
      </c>
      <c r="BK30" s="87">
        <f t="shared" si="19"/>
        <v>752</v>
      </c>
      <c r="BL30" s="87">
        <f t="shared" si="19"/>
        <v>0</v>
      </c>
      <c r="BM30" s="87">
        <f t="shared" si="19"/>
        <v>0</v>
      </c>
      <c r="BN30" s="87">
        <f t="shared" si="19"/>
        <v>752</v>
      </c>
      <c r="BO30" s="87"/>
      <c r="BP30" s="87">
        <f t="shared" si="19"/>
        <v>752</v>
      </c>
      <c r="BQ30" s="87">
        <f t="shared" si="19"/>
        <v>0</v>
      </c>
      <c r="BR30" s="87">
        <f t="shared" si="19"/>
        <v>0</v>
      </c>
      <c r="BS30" s="87">
        <f t="shared" si="19"/>
        <v>752</v>
      </c>
      <c r="BT30" s="87">
        <f t="shared" si="19"/>
        <v>0</v>
      </c>
      <c r="BU30" s="87">
        <f t="shared" si="19"/>
        <v>752</v>
      </c>
      <c r="BV30" s="17"/>
      <c r="BW30" s="17"/>
      <c r="BX30" s="17"/>
    </row>
    <row r="31" spans="1:76" s="18" customFormat="1" ht="30.75" customHeight="1">
      <c r="A31" s="98" t="s">
        <v>128</v>
      </c>
      <c r="B31" s="99" t="s">
        <v>126</v>
      </c>
      <c r="C31" s="99" t="s">
        <v>131</v>
      </c>
      <c r="D31" s="100" t="s">
        <v>123</v>
      </c>
      <c r="E31" s="99" t="s">
        <v>129</v>
      </c>
      <c r="F31" s="87">
        <v>681</v>
      </c>
      <c r="G31" s="87">
        <f>H31-F31</f>
        <v>357</v>
      </c>
      <c r="H31" s="87">
        <v>1038</v>
      </c>
      <c r="I31" s="87"/>
      <c r="J31" s="87">
        <v>1112</v>
      </c>
      <c r="K31" s="105"/>
      <c r="L31" s="105"/>
      <c r="M31" s="87">
        <v>1112</v>
      </c>
      <c r="N31" s="87">
        <f>O31-M31</f>
        <v>-371</v>
      </c>
      <c r="O31" s="87">
        <v>741</v>
      </c>
      <c r="P31" s="87"/>
      <c r="Q31" s="87">
        <v>741</v>
      </c>
      <c r="R31" s="105"/>
      <c r="S31" s="105"/>
      <c r="T31" s="87">
        <f>O31+R31</f>
        <v>741</v>
      </c>
      <c r="U31" s="87">
        <f>Q31+S31</f>
        <v>741</v>
      </c>
      <c r="V31" s="105"/>
      <c r="W31" s="105"/>
      <c r="X31" s="87">
        <f>T31+V31</f>
        <v>741</v>
      </c>
      <c r="Y31" s="87">
        <f>U31+W31</f>
        <v>741</v>
      </c>
      <c r="Z31" s="105"/>
      <c r="AA31" s="88">
        <f>X31+Z31</f>
        <v>741</v>
      </c>
      <c r="AB31" s="88">
        <f>Y31</f>
        <v>741</v>
      </c>
      <c r="AC31" s="106"/>
      <c r="AD31" s="106"/>
      <c r="AE31" s="106"/>
      <c r="AF31" s="87">
        <f>AA31+AC31</f>
        <v>741</v>
      </c>
      <c r="AG31" s="105"/>
      <c r="AH31" s="87">
        <f>AB31</f>
        <v>741</v>
      </c>
      <c r="AI31" s="105"/>
      <c r="AJ31" s="105"/>
      <c r="AK31" s="87">
        <f>AF31+AI31</f>
        <v>741</v>
      </c>
      <c r="AL31" s="87">
        <f>AG31</f>
        <v>0</v>
      </c>
      <c r="AM31" s="87">
        <f>AH31+AJ31</f>
        <v>741</v>
      </c>
      <c r="AN31" s="87">
        <f>AO31-AM31</f>
        <v>11</v>
      </c>
      <c r="AO31" s="90">
        <v>752</v>
      </c>
      <c r="AP31" s="90"/>
      <c r="AQ31" s="90">
        <v>752</v>
      </c>
      <c r="AR31" s="90"/>
      <c r="AS31" s="105"/>
      <c r="AT31" s="87">
        <f>AO31+AR31</f>
        <v>752</v>
      </c>
      <c r="AU31" s="87">
        <f>AQ31+AS31</f>
        <v>752</v>
      </c>
      <c r="AV31" s="105"/>
      <c r="AW31" s="105"/>
      <c r="AX31" s="87">
        <f>AT31+AV31</f>
        <v>752</v>
      </c>
      <c r="AY31" s="87">
        <f>AU31</f>
        <v>752</v>
      </c>
      <c r="AZ31" s="105"/>
      <c r="BA31" s="105"/>
      <c r="BB31" s="87">
        <f>AX31+AZ31</f>
        <v>752</v>
      </c>
      <c r="BC31" s="87">
        <f>AY31+BA31</f>
        <v>752</v>
      </c>
      <c r="BD31" s="105"/>
      <c r="BE31" s="105"/>
      <c r="BF31" s="87">
        <f>BB31+BD31</f>
        <v>752</v>
      </c>
      <c r="BG31" s="87">
        <f>BC31+BE31</f>
        <v>752</v>
      </c>
      <c r="BH31" s="105"/>
      <c r="BI31" s="105"/>
      <c r="BJ31" s="87">
        <f>BB31+BH31</f>
        <v>752</v>
      </c>
      <c r="BK31" s="87">
        <f>BC31+BI31</f>
        <v>752</v>
      </c>
      <c r="BL31" s="105"/>
      <c r="BM31" s="105"/>
      <c r="BN31" s="87">
        <f>BJ31+BL31</f>
        <v>752</v>
      </c>
      <c r="BO31" s="87"/>
      <c r="BP31" s="87">
        <f>BK31+BM31</f>
        <v>752</v>
      </c>
      <c r="BQ31" s="87"/>
      <c r="BR31" s="105"/>
      <c r="BS31" s="87">
        <f>BN31+BQ31</f>
        <v>752</v>
      </c>
      <c r="BT31" s="87">
        <f>BO31</f>
        <v>0</v>
      </c>
      <c r="BU31" s="87">
        <f>BP31+BR31</f>
        <v>752</v>
      </c>
      <c r="BV31" s="17"/>
      <c r="BW31" s="17"/>
      <c r="BX31" s="17"/>
    </row>
    <row r="32" spans="1:76" s="16" customFormat="1" ht="33.75" customHeight="1">
      <c r="A32" s="98" t="s">
        <v>19</v>
      </c>
      <c r="B32" s="99" t="s">
        <v>126</v>
      </c>
      <c r="C32" s="99" t="s">
        <v>131</v>
      </c>
      <c r="D32" s="100" t="s">
        <v>123</v>
      </c>
      <c r="E32" s="99"/>
      <c r="F32" s="87">
        <f aca="true" t="shared" si="20" ref="F32:BC32">F33</f>
        <v>1160</v>
      </c>
      <c r="G32" s="87">
        <f t="shared" si="20"/>
        <v>497</v>
      </c>
      <c r="H32" s="87">
        <f t="shared" si="20"/>
        <v>1657</v>
      </c>
      <c r="I32" s="87">
        <f t="shared" si="20"/>
        <v>0</v>
      </c>
      <c r="J32" s="87">
        <f t="shared" si="20"/>
        <v>1775</v>
      </c>
      <c r="K32" s="87">
        <f t="shared" si="20"/>
        <v>0</v>
      </c>
      <c r="L32" s="87">
        <f t="shared" si="20"/>
        <v>0</v>
      </c>
      <c r="M32" s="87">
        <f t="shared" si="20"/>
        <v>1775</v>
      </c>
      <c r="N32" s="87">
        <f t="shared" si="20"/>
        <v>-445</v>
      </c>
      <c r="O32" s="87">
        <f t="shared" si="20"/>
        <v>1330</v>
      </c>
      <c r="P32" s="87">
        <f t="shared" si="20"/>
        <v>0</v>
      </c>
      <c r="Q32" s="87">
        <f t="shared" si="20"/>
        <v>1330</v>
      </c>
      <c r="R32" s="87">
        <f t="shared" si="20"/>
        <v>0</v>
      </c>
      <c r="S32" s="87">
        <f t="shared" si="20"/>
        <v>0</v>
      </c>
      <c r="T32" s="87">
        <f t="shared" si="20"/>
        <v>1330</v>
      </c>
      <c r="U32" s="87">
        <f t="shared" si="20"/>
        <v>1330</v>
      </c>
      <c r="V32" s="87">
        <f t="shared" si="20"/>
        <v>0</v>
      </c>
      <c r="W32" s="87">
        <f t="shared" si="20"/>
        <v>0</v>
      </c>
      <c r="X32" s="87">
        <f t="shared" si="20"/>
        <v>1330</v>
      </c>
      <c r="Y32" s="87">
        <f t="shared" si="20"/>
        <v>1330</v>
      </c>
      <c r="Z32" s="91"/>
      <c r="AA32" s="88">
        <f t="shared" si="20"/>
        <v>1330</v>
      </c>
      <c r="AB32" s="88">
        <f t="shared" si="20"/>
        <v>1330</v>
      </c>
      <c r="AC32" s="92"/>
      <c r="AD32" s="92"/>
      <c r="AE32" s="92"/>
      <c r="AF32" s="87">
        <f t="shared" si="20"/>
        <v>1330</v>
      </c>
      <c r="AG32" s="91"/>
      <c r="AH32" s="87">
        <f t="shared" si="20"/>
        <v>1330</v>
      </c>
      <c r="AI32" s="87">
        <f t="shared" si="20"/>
        <v>0</v>
      </c>
      <c r="AJ32" s="87">
        <f t="shared" si="20"/>
        <v>0</v>
      </c>
      <c r="AK32" s="87">
        <f t="shared" si="20"/>
        <v>1330</v>
      </c>
      <c r="AL32" s="87">
        <f t="shared" si="20"/>
        <v>0</v>
      </c>
      <c r="AM32" s="87">
        <f t="shared" si="20"/>
        <v>1330</v>
      </c>
      <c r="AN32" s="87">
        <f t="shared" si="20"/>
        <v>23</v>
      </c>
      <c r="AO32" s="87">
        <f t="shared" si="20"/>
        <v>1353</v>
      </c>
      <c r="AP32" s="87">
        <f t="shared" si="20"/>
        <v>0</v>
      </c>
      <c r="AQ32" s="87">
        <f t="shared" si="20"/>
        <v>1353</v>
      </c>
      <c r="AR32" s="87">
        <f t="shared" si="20"/>
        <v>0</v>
      </c>
      <c r="AS32" s="87">
        <f t="shared" si="20"/>
        <v>0</v>
      </c>
      <c r="AT32" s="87">
        <f t="shared" si="20"/>
        <v>1353</v>
      </c>
      <c r="AU32" s="87">
        <f t="shared" si="20"/>
        <v>1353</v>
      </c>
      <c r="AV32" s="87">
        <f t="shared" si="20"/>
        <v>0</v>
      </c>
      <c r="AW32" s="87">
        <f t="shared" si="20"/>
        <v>0</v>
      </c>
      <c r="AX32" s="87">
        <f t="shared" si="20"/>
        <v>1353</v>
      </c>
      <c r="AY32" s="87">
        <f t="shared" si="20"/>
        <v>1353</v>
      </c>
      <c r="AZ32" s="87">
        <f t="shared" si="20"/>
        <v>0</v>
      </c>
      <c r="BA32" s="87">
        <f t="shared" si="20"/>
        <v>0</v>
      </c>
      <c r="BB32" s="87">
        <f t="shared" si="20"/>
        <v>1353</v>
      </c>
      <c r="BC32" s="87">
        <f t="shared" si="20"/>
        <v>1353</v>
      </c>
      <c r="BD32" s="91"/>
      <c r="BE32" s="91"/>
      <c r="BF32" s="87">
        <f aca="true" t="shared" si="21" ref="BF32:BU32">BF33</f>
        <v>1353</v>
      </c>
      <c r="BG32" s="87">
        <f t="shared" si="21"/>
        <v>1353</v>
      </c>
      <c r="BH32" s="87">
        <f t="shared" si="21"/>
        <v>0</v>
      </c>
      <c r="BI32" s="87">
        <f t="shared" si="21"/>
        <v>0</v>
      </c>
      <c r="BJ32" s="87">
        <f t="shared" si="21"/>
        <v>1353</v>
      </c>
      <c r="BK32" s="87">
        <f t="shared" si="21"/>
        <v>1353</v>
      </c>
      <c r="BL32" s="87">
        <f t="shared" si="21"/>
        <v>0</v>
      </c>
      <c r="BM32" s="87">
        <f t="shared" si="21"/>
        <v>0</v>
      </c>
      <c r="BN32" s="87">
        <f t="shared" si="21"/>
        <v>1353</v>
      </c>
      <c r="BO32" s="87"/>
      <c r="BP32" s="87">
        <f t="shared" si="21"/>
        <v>1353</v>
      </c>
      <c r="BQ32" s="87">
        <f t="shared" si="21"/>
        <v>0</v>
      </c>
      <c r="BR32" s="87">
        <f t="shared" si="21"/>
        <v>0</v>
      </c>
      <c r="BS32" s="87">
        <f t="shared" si="21"/>
        <v>1353</v>
      </c>
      <c r="BT32" s="87">
        <f t="shared" si="21"/>
        <v>0</v>
      </c>
      <c r="BU32" s="87">
        <f t="shared" si="21"/>
        <v>1353</v>
      </c>
      <c r="BV32" s="15"/>
      <c r="BW32" s="15"/>
      <c r="BX32" s="15"/>
    </row>
    <row r="33" spans="1:76" s="18" customFormat="1" ht="37.5" customHeight="1">
      <c r="A33" s="98" t="s">
        <v>128</v>
      </c>
      <c r="B33" s="99" t="s">
        <v>126</v>
      </c>
      <c r="C33" s="99" t="s">
        <v>131</v>
      </c>
      <c r="D33" s="100" t="s">
        <v>123</v>
      </c>
      <c r="E33" s="99" t="s">
        <v>129</v>
      </c>
      <c r="F33" s="87">
        <v>1160</v>
      </c>
      <c r="G33" s="87">
        <f>H33-F33</f>
        <v>497</v>
      </c>
      <c r="H33" s="87">
        <v>1657</v>
      </c>
      <c r="I33" s="87"/>
      <c r="J33" s="87">
        <v>1775</v>
      </c>
      <c r="K33" s="105"/>
      <c r="L33" s="105"/>
      <c r="M33" s="87">
        <v>1775</v>
      </c>
      <c r="N33" s="87">
        <f>O33-M33</f>
        <v>-445</v>
      </c>
      <c r="O33" s="87">
        <v>1330</v>
      </c>
      <c r="P33" s="87"/>
      <c r="Q33" s="87">
        <v>1330</v>
      </c>
      <c r="R33" s="105"/>
      <c r="S33" s="105"/>
      <c r="T33" s="87">
        <f>O33+R33</f>
        <v>1330</v>
      </c>
      <c r="U33" s="87">
        <f>Q33+S33</f>
        <v>1330</v>
      </c>
      <c r="V33" s="105"/>
      <c r="W33" s="105"/>
      <c r="X33" s="87">
        <f>T33+V33</f>
        <v>1330</v>
      </c>
      <c r="Y33" s="87">
        <f>U33+W33</f>
        <v>1330</v>
      </c>
      <c r="Z33" s="105"/>
      <c r="AA33" s="88">
        <f>X33+Z33</f>
        <v>1330</v>
      </c>
      <c r="AB33" s="88">
        <f>Y33</f>
        <v>1330</v>
      </c>
      <c r="AC33" s="106"/>
      <c r="AD33" s="106"/>
      <c r="AE33" s="106"/>
      <c r="AF33" s="87">
        <f>AA33+AC33</f>
        <v>1330</v>
      </c>
      <c r="AG33" s="105"/>
      <c r="AH33" s="87">
        <f>AB33</f>
        <v>1330</v>
      </c>
      <c r="AI33" s="105"/>
      <c r="AJ33" s="105"/>
      <c r="AK33" s="87">
        <f>AF33+AI33</f>
        <v>1330</v>
      </c>
      <c r="AL33" s="87">
        <f>AG33</f>
        <v>0</v>
      </c>
      <c r="AM33" s="87">
        <f>AH33+AJ33</f>
        <v>1330</v>
      </c>
      <c r="AN33" s="87">
        <f>AO33-AM33</f>
        <v>23</v>
      </c>
      <c r="AO33" s="87">
        <v>1353</v>
      </c>
      <c r="AP33" s="87"/>
      <c r="AQ33" s="87">
        <v>1353</v>
      </c>
      <c r="AR33" s="87"/>
      <c r="AS33" s="105"/>
      <c r="AT33" s="87">
        <f>AO33+AR33</f>
        <v>1353</v>
      </c>
      <c r="AU33" s="87">
        <f>AQ33+AS33</f>
        <v>1353</v>
      </c>
      <c r="AV33" s="105"/>
      <c r="AW33" s="105"/>
      <c r="AX33" s="87">
        <f>AT33+AV33</f>
        <v>1353</v>
      </c>
      <c r="AY33" s="87">
        <f>AU33</f>
        <v>1353</v>
      </c>
      <c r="AZ33" s="105"/>
      <c r="BA33" s="105"/>
      <c r="BB33" s="87">
        <f>AX33+AZ33</f>
        <v>1353</v>
      </c>
      <c r="BC33" s="87">
        <f>AY33+BA33</f>
        <v>1353</v>
      </c>
      <c r="BD33" s="105"/>
      <c r="BE33" s="105"/>
      <c r="BF33" s="87">
        <f>BB33+BD33</f>
        <v>1353</v>
      </c>
      <c r="BG33" s="87">
        <f>BC33+BE33</f>
        <v>1353</v>
      </c>
      <c r="BH33" s="105"/>
      <c r="BI33" s="105"/>
      <c r="BJ33" s="87">
        <f>BB33+BH33</f>
        <v>1353</v>
      </c>
      <c r="BK33" s="87">
        <f>BC33+BI33</f>
        <v>1353</v>
      </c>
      <c r="BL33" s="105"/>
      <c r="BM33" s="105"/>
      <c r="BN33" s="87">
        <f>BJ33+BL33</f>
        <v>1353</v>
      </c>
      <c r="BO33" s="87"/>
      <c r="BP33" s="87">
        <f>BK33+BM33</f>
        <v>1353</v>
      </c>
      <c r="BQ33" s="87"/>
      <c r="BR33" s="105"/>
      <c r="BS33" s="87">
        <f>BN33+BQ33</f>
        <v>1353</v>
      </c>
      <c r="BT33" s="87">
        <f>BO33</f>
        <v>0</v>
      </c>
      <c r="BU33" s="87">
        <f>BP33+BR33</f>
        <v>1353</v>
      </c>
      <c r="BV33" s="17"/>
      <c r="BW33" s="17"/>
      <c r="BX33" s="17"/>
    </row>
    <row r="34" spans="1:76" s="18" customFormat="1" ht="16.5">
      <c r="A34" s="98"/>
      <c r="B34" s="99"/>
      <c r="C34" s="99"/>
      <c r="D34" s="100"/>
      <c r="E34" s="99"/>
      <c r="F34" s="107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6"/>
      <c r="AB34" s="106"/>
      <c r="AC34" s="106"/>
      <c r="AD34" s="106"/>
      <c r="AE34" s="106"/>
      <c r="AF34" s="105"/>
      <c r="AG34" s="105"/>
      <c r="AH34" s="105"/>
      <c r="AI34" s="105"/>
      <c r="AJ34" s="105"/>
      <c r="AK34" s="108"/>
      <c r="AL34" s="108"/>
      <c r="AM34" s="108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7"/>
      <c r="BW34" s="17"/>
      <c r="BX34" s="17"/>
    </row>
    <row r="35" spans="1:76" s="12" customFormat="1" ht="114.75" customHeight="1">
      <c r="A35" s="79" t="s">
        <v>133</v>
      </c>
      <c r="B35" s="80" t="s">
        <v>126</v>
      </c>
      <c r="C35" s="80" t="s">
        <v>134</v>
      </c>
      <c r="D35" s="95"/>
      <c r="E35" s="80"/>
      <c r="F35" s="82">
        <f aca="true" t="shared" si="22" ref="F35:V36">F36</f>
        <v>564887</v>
      </c>
      <c r="G35" s="82">
        <f aca="true" t="shared" si="23" ref="G35:AD36">G36</f>
        <v>202103</v>
      </c>
      <c r="H35" s="82">
        <f t="shared" si="23"/>
        <v>766990</v>
      </c>
      <c r="I35" s="82">
        <f t="shared" si="23"/>
        <v>0</v>
      </c>
      <c r="J35" s="82">
        <f t="shared" si="23"/>
        <v>826944</v>
      </c>
      <c r="K35" s="82">
        <f t="shared" si="23"/>
        <v>0</v>
      </c>
      <c r="L35" s="82">
        <f t="shared" si="23"/>
        <v>0</v>
      </c>
      <c r="M35" s="82">
        <f t="shared" si="23"/>
        <v>826944</v>
      </c>
      <c r="N35" s="82">
        <f t="shared" si="23"/>
        <v>-262163</v>
      </c>
      <c r="O35" s="82">
        <f t="shared" si="23"/>
        <v>564781</v>
      </c>
      <c r="P35" s="82">
        <f t="shared" si="23"/>
        <v>0</v>
      </c>
      <c r="Q35" s="82">
        <f t="shared" si="23"/>
        <v>565063</v>
      </c>
      <c r="R35" s="82">
        <f t="shared" si="23"/>
        <v>0</v>
      </c>
      <c r="S35" s="82">
        <f t="shared" si="23"/>
        <v>0</v>
      </c>
      <c r="T35" s="82">
        <f t="shared" si="23"/>
        <v>564781</v>
      </c>
      <c r="U35" s="82">
        <f t="shared" si="23"/>
        <v>565063</v>
      </c>
      <c r="V35" s="82">
        <f t="shared" si="23"/>
        <v>0</v>
      </c>
      <c r="W35" s="82">
        <f t="shared" si="23"/>
        <v>0</v>
      </c>
      <c r="X35" s="82">
        <f t="shared" si="23"/>
        <v>564781</v>
      </c>
      <c r="Y35" s="82">
        <f t="shared" si="23"/>
        <v>565063</v>
      </c>
      <c r="Z35" s="82">
        <f t="shared" si="23"/>
        <v>0</v>
      </c>
      <c r="AA35" s="83">
        <f t="shared" si="23"/>
        <v>564781</v>
      </c>
      <c r="AB35" s="83">
        <f>AB36</f>
        <v>565063</v>
      </c>
      <c r="AC35" s="83">
        <f t="shared" si="23"/>
        <v>0</v>
      </c>
      <c r="AD35" s="83">
        <f t="shared" si="23"/>
        <v>0</v>
      </c>
      <c r="AE35" s="83"/>
      <c r="AF35" s="82">
        <f aca="true" t="shared" si="24" ref="AF35:AX36">AF36</f>
        <v>564781</v>
      </c>
      <c r="AG35" s="82">
        <f t="shared" si="24"/>
        <v>0</v>
      </c>
      <c r="AH35" s="82">
        <f t="shared" si="24"/>
        <v>565063</v>
      </c>
      <c r="AI35" s="82">
        <f t="shared" si="24"/>
        <v>0</v>
      </c>
      <c r="AJ35" s="82">
        <f t="shared" si="24"/>
        <v>0</v>
      </c>
      <c r="AK35" s="82">
        <f t="shared" si="24"/>
        <v>564781</v>
      </c>
      <c r="AL35" s="82">
        <f t="shared" si="24"/>
        <v>0</v>
      </c>
      <c r="AM35" s="82">
        <f t="shared" si="24"/>
        <v>565063</v>
      </c>
      <c r="AN35" s="82">
        <f t="shared" si="24"/>
        <v>57944</v>
      </c>
      <c r="AO35" s="82">
        <f t="shared" si="24"/>
        <v>623007</v>
      </c>
      <c r="AP35" s="82">
        <f t="shared" si="24"/>
        <v>0</v>
      </c>
      <c r="AQ35" s="82">
        <f t="shared" si="24"/>
        <v>634873</v>
      </c>
      <c r="AR35" s="82">
        <f t="shared" si="24"/>
        <v>0</v>
      </c>
      <c r="AS35" s="82">
        <f t="shared" si="24"/>
        <v>0</v>
      </c>
      <c r="AT35" s="82">
        <f t="shared" si="24"/>
        <v>623007</v>
      </c>
      <c r="AU35" s="82">
        <f t="shared" si="24"/>
        <v>634873</v>
      </c>
      <c r="AV35" s="82">
        <f t="shared" si="24"/>
        <v>0</v>
      </c>
      <c r="AW35" s="82">
        <f t="shared" si="24"/>
        <v>0</v>
      </c>
      <c r="AX35" s="82">
        <f t="shared" si="24"/>
        <v>623007</v>
      </c>
      <c r="AY35" s="82">
        <f aca="true" t="shared" si="25" ref="AV35:BC36">AY36</f>
        <v>634873</v>
      </c>
      <c r="AZ35" s="82">
        <f t="shared" si="25"/>
        <v>0</v>
      </c>
      <c r="BA35" s="82">
        <f t="shared" si="25"/>
        <v>0</v>
      </c>
      <c r="BB35" s="82">
        <f t="shared" si="25"/>
        <v>623007</v>
      </c>
      <c r="BC35" s="82">
        <f t="shared" si="25"/>
        <v>634873</v>
      </c>
      <c r="BD35" s="84"/>
      <c r="BE35" s="84"/>
      <c r="BF35" s="82">
        <f aca="true" t="shared" si="26" ref="BF35:BU36">BF36</f>
        <v>623007</v>
      </c>
      <c r="BG35" s="82">
        <f t="shared" si="26"/>
        <v>634873</v>
      </c>
      <c r="BH35" s="82">
        <f t="shared" si="26"/>
        <v>0</v>
      </c>
      <c r="BI35" s="82">
        <f t="shared" si="26"/>
        <v>0</v>
      </c>
      <c r="BJ35" s="82">
        <f t="shared" si="26"/>
        <v>623007</v>
      </c>
      <c r="BK35" s="82">
        <f t="shared" si="26"/>
        <v>634873</v>
      </c>
      <c r="BL35" s="82">
        <f t="shared" si="26"/>
        <v>0</v>
      </c>
      <c r="BM35" s="82">
        <f t="shared" si="26"/>
        <v>0</v>
      </c>
      <c r="BN35" s="82">
        <f t="shared" si="26"/>
        <v>623007</v>
      </c>
      <c r="BO35" s="82"/>
      <c r="BP35" s="82">
        <f t="shared" si="26"/>
        <v>634873</v>
      </c>
      <c r="BQ35" s="82">
        <f t="shared" si="26"/>
        <v>0</v>
      </c>
      <c r="BR35" s="82">
        <f t="shared" si="26"/>
        <v>0</v>
      </c>
      <c r="BS35" s="82">
        <f t="shared" si="26"/>
        <v>623007</v>
      </c>
      <c r="BT35" s="82">
        <f t="shared" si="26"/>
        <v>0</v>
      </c>
      <c r="BU35" s="82">
        <f t="shared" si="26"/>
        <v>634873</v>
      </c>
      <c r="BV35" s="11"/>
      <c r="BW35" s="11"/>
      <c r="BX35" s="11"/>
    </row>
    <row r="36" spans="1:76" s="14" customFormat="1" ht="73.5" customHeight="1">
      <c r="A36" s="98" t="s">
        <v>132</v>
      </c>
      <c r="B36" s="99" t="s">
        <v>126</v>
      </c>
      <c r="C36" s="99" t="s">
        <v>134</v>
      </c>
      <c r="D36" s="100" t="s">
        <v>123</v>
      </c>
      <c r="E36" s="99"/>
      <c r="F36" s="87">
        <f t="shared" si="22"/>
        <v>564887</v>
      </c>
      <c r="G36" s="87">
        <f t="shared" si="22"/>
        <v>202103</v>
      </c>
      <c r="H36" s="87">
        <f t="shared" si="22"/>
        <v>766990</v>
      </c>
      <c r="I36" s="87">
        <f t="shared" si="22"/>
        <v>0</v>
      </c>
      <c r="J36" s="87">
        <f t="shared" si="22"/>
        <v>826944</v>
      </c>
      <c r="K36" s="87">
        <f t="shared" si="22"/>
        <v>0</v>
      </c>
      <c r="L36" s="87">
        <f t="shared" si="22"/>
        <v>0</v>
      </c>
      <c r="M36" s="87">
        <f t="shared" si="22"/>
        <v>826944</v>
      </c>
      <c r="N36" s="87">
        <f t="shared" si="22"/>
        <v>-262163</v>
      </c>
      <c r="O36" s="87">
        <f t="shared" si="22"/>
        <v>564781</v>
      </c>
      <c r="P36" s="87">
        <f t="shared" si="22"/>
        <v>0</v>
      </c>
      <c r="Q36" s="87">
        <f t="shared" si="22"/>
        <v>565063</v>
      </c>
      <c r="R36" s="87">
        <f t="shared" si="22"/>
        <v>0</v>
      </c>
      <c r="S36" s="87">
        <f t="shared" si="22"/>
        <v>0</v>
      </c>
      <c r="T36" s="87">
        <f t="shared" si="22"/>
        <v>564781</v>
      </c>
      <c r="U36" s="87">
        <f t="shared" si="22"/>
        <v>565063</v>
      </c>
      <c r="V36" s="87">
        <f t="shared" si="22"/>
        <v>0</v>
      </c>
      <c r="W36" s="87">
        <f t="shared" si="23"/>
        <v>0</v>
      </c>
      <c r="X36" s="87">
        <f t="shared" si="23"/>
        <v>564781</v>
      </c>
      <c r="Y36" s="87">
        <f t="shared" si="23"/>
        <v>565063</v>
      </c>
      <c r="Z36" s="87">
        <f t="shared" si="23"/>
        <v>0</v>
      </c>
      <c r="AA36" s="88">
        <f>AA37</f>
        <v>564781</v>
      </c>
      <c r="AB36" s="88">
        <f>AB37</f>
        <v>565063</v>
      </c>
      <c r="AC36" s="88">
        <f>AC37</f>
        <v>0</v>
      </c>
      <c r="AD36" s="88">
        <f>AD37</f>
        <v>0</v>
      </c>
      <c r="AE36" s="88"/>
      <c r="AF36" s="87">
        <f t="shared" si="24"/>
        <v>564781</v>
      </c>
      <c r="AG36" s="87">
        <f t="shared" si="24"/>
        <v>0</v>
      </c>
      <c r="AH36" s="87">
        <f t="shared" si="24"/>
        <v>565063</v>
      </c>
      <c r="AI36" s="87">
        <f t="shared" si="24"/>
        <v>0</v>
      </c>
      <c r="AJ36" s="87">
        <f t="shared" si="24"/>
        <v>0</v>
      </c>
      <c r="AK36" s="87">
        <f t="shared" si="24"/>
        <v>564781</v>
      </c>
      <c r="AL36" s="87">
        <f t="shared" si="24"/>
        <v>0</v>
      </c>
      <c r="AM36" s="87">
        <f t="shared" si="24"/>
        <v>565063</v>
      </c>
      <c r="AN36" s="87">
        <f t="shared" si="24"/>
        <v>57944</v>
      </c>
      <c r="AO36" s="87">
        <f t="shared" si="24"/>
        <v>623007</v>
      </c>
      <c r="AP36" s="87">
        <f t="shared" si="24"/>
        <v>0</v>
      </c>
      <c r="AQ36" s="87">
        <f t="shared" si="24"/>
        <v>634873</v>
      </c>
      <c r="AR36" s="87">
        <f t="shared" si="24"/>
        <v>0</v>
      </c>
      <c r="AS36" s="87">
        <f t="shared" si="24"/>
        <v>0</v>
      </c>
      <c r="AT36" s="87">
        <f t="shared" si="24"/>
        <v>623007</v>
      </c>
      <c r="AU36" s="87">
        <f t="shared" si="24"/>
        <v>634873</v>
      </c>
      <c r="AV36" s="87">
        <f t="shared" si="25"/>
        <v>0</v>
      </c>
      <c r="AW36" s="87">
        <f t="shared" si="25"/>
        <v>0</v>
      </c>
      <c r="AX36" s="87">
        <f t="shared" si="25"/>
        <v>623007</v>
      </c>
      <c r="AY36" s="87">
        <f t="shared" si="25"/>
        <v>634873</v>
      </c>
      <c r="AZ36" s="87">
        <f t="shared" si="25"/>
        <v>0</v>
      </c>
      <c r="BA36" s="87">
        <f t="shared" si="25"/>
        <v>0</v>
      </c>
      <c r="BB36" s="87">
        <f t="shared" si="25"/>
        <v>623007</v>
      </c>
      <c r="BC36" s="87">
        <f t="shared" si="25"/>
        <v>634873</v>
      </c>
      <c r="BD36" s="89"/>
      <c r="BE36" s="89"/>
      <c r="BF36" s="87">
        <f t="shared" si="26"/>
        <v>623007</v>
      </c>
      <c r="BG36" s="87">
        <f t="shared" si="26"/>
        <v>634873</v>
      </c>
      <c r="BH36" s="87">
        <f t="shared" si="26"/>
        <v>0</v>
      </c>
      <c r="BI36" s="87">
        <f t="shared" si="26"/>
        <v>0</v>
      </c>
      <c r="BJ36" s="87">
        <f t="shared" si="26"/>
        <v>623007</v>
      </c>
      <c r="BK36" s="87">
        <f t="shared" si="26"/>
        <v>634873</v>
      </c>
      <c r="BL36" s="87">
        <f t="shared" si="26"/>
        <v>0</v>
      </c>
      <c r="BM36" s="87">
        <f t="shared" si="26"/>
        <v>0</v>
      </c>
      <c r="BN36" s="87">
        <f t="shared" si="26"/>
        <v>623007</v>
      </c>
      <c r="BO36" s="87"/>
      <c r="BP36" s="87">
        <f t="shared" si="26"/>
        <v>634873</v>
      </c>
      <c r="BQ36" s="87">
        <f t="shared" si="26"/>
        <v>0</v>
      </c>
      <c r="BR36" s="87">
        <f t="shared" si="26"/>
        <v>0</v>
      </c>
      <c r="BS36" s="87">
        <f t="shared" si="26"/>
        <v>623007</v>
      </c>
      <c r="BT36" s="87">
        <f t="shared" si="26"/>
        <v>0</v>
      </c>
      <c r="BU36" s="87">
        <f t="shared" si="26"/>
        <v>634873</v>
      </c>
      <c r="BV36" s="13"/>
      <c r="BW36" s="13"/>
      <c r="BX36" s="13"/>
    </row>
    <row r="37" spans="1:76" s="16" customFormat="1" ht="36.75" customHeight="1">
      <c r="A37" s="98" t="s">
        <v>128</v>
      </c>
      <c r="B37" s="99" t="s">
        <v>126</v>
      </c>
      <c r="C37" s="99" t="s">
        <v>134</v>
      </c>
      <c r="D37" s="100" t="s">
        <v>123</v>
      </c>
      <c r="E37" s="99" t="s">
        <v>129</v>
      </c>
      <c r="F37" s="87">
        <v>564887</v>
      </c>
      <c r="G37" s="87">
        <f>H37-F37</f>
        <v>202103</v>
      </c>
      <c r="H37" s="109">
        <f>770486+4041+12381-19918</f>
        <v>766990</v>
      </c>
      <c r="I37" s="109"/>
      <c r="J37" s="109">
        <f>827597+4329+13260-18242</f>
        <v>826944</v>
      </c>
      <c r="K37" s="110"/>
      <c r="L37" s="110"/>
      <c r="M37" s="87">
        <v>826944</v>
      </c>
      <c r="N37" s="87">
        <f>O37-M37</f>
        <v>-262163</v>
      </c>
      <c r="O37" s="87">
        <f>557178+1853+5750</f>
        <v>564781</v>
      </c>
      <c r="P37" s="87"/>
      <c r="Q37" s="87">
        <f>557450+1853+5750+10</f>
        <v>565063</v>
      </c>
      <c r="R37" s="91"/>
      <c r="S37" s="91"/>
      <c r="T37" s="87">
        <f>O37+R37</f>
        <v>564781</v>
      </c>
      <c r="U37" s="87">
        <f>Q37+S37</f>
        <v>565063</v>
      </c>
      <c r="V37" s="91"/>
      <c r="W37" s="91"/>
      <c r="X37" s="87">
        <f>T37+V37</f>
        <v>564781</v>
      </c>
      <c r="Y37" s="87">
        <f>U37+W37</f>
        <v>565063</v>
      </c>
      <c r="Z37" s="91"/>
      <c r="AA37" s="88">
        <f>X37+Z37</f>
        <v>564781</v>
      </c>
      <c r="AB37" s="88">
        <f>Y37</f>
        <v>565063</v>
      </c>
      <c r="AC37" s="92"/>
      <c r="AD37" s="92"/>
      <c r="AE37" s="92"/>
      <c r="AF37" s="87">
        <f>AA37+AC37</f>
        <v>564781</v>
      </c>
      <c r="AG37" s="91"/>
      <c r="AH37" s="87">
        <f>AB37</f>
        <v>565063</v>
      </c>
      <c r="AI37" s="91"/>
      <c r="AJ37" s="91"/>
      <c r="AK37" s="87">
        <f>AF37+AI37</f>
        <v>564781</v>
      </c>
      <c r="AL37" s="87">
        <f>AG37</f>
        <v>0</v>
      </c>
      <c r="AM37" s="87">
        <f>AH37+AJ37</f>
        <v>565063</v>
      </c>
      <c r="AN37" s="87">
        <f>AO37-AM37</f>
        <v>57944</v>
      </c>
      <c r="AO37" s="87">
        <f>1903+614111+6893+100</f>
        <v>623007</v>
      </c>
      <c r="AP37" s="87"/>
      <c r="AQ37" s="87">
        <f>1903+625977+6893+100</f>
        <v>634873</v>
      </c>
      <c r="AR37" s="87"/>
      <c r="AS37" s="91"/>
      <c r="AT37" s="87">
        <f>AO37+AR37</f>
        <v>623007</v>
      </c>
      <c r="AU37" s="87">
        <f>AQ37+AS37</f>
        <v>634873</v>
      </c>
      <c r="AV37" s="91"/>
      <c r="AW37" s="91"/>
      <c r="AX37" s="87">
        <f>AT37+AV37</f>
        <v>623007</v>
      </c>
      <c r="AY37" s="87">
        <f>AU37</f>
        <v>634873</v>
      </c>
      <c r="AZ37" s="91"/>
      <c r="BA37" s="91"/>
      <c r="BB37" s="87">
        <f>AX37+AZ37</f>
        <v>623007</v>
      </c>
      <c r="BC37" s="87">
        <f>AY37+BA37</f>
        <v>634873</v>
      </c>
      <c r="BD37" s="91"/>
      <c r="BE37" s="91"/>
      <c r="BF37" s="87">
        <f>BB37+BD37</f>
        <v>623007</v>
      </c>
      <c r="BG37" s="87">
        <f>BC37+BE37</f>
        <v>634873</v>
      </c>
      <c r="BH37" s="91"/>
      <c r="BI37" s="91"/>
      <c r="BJ37" s="87">
        <f>BB37+BH37</f>
        <v>623007</v>
      </c>
      <c r="BK37" s="87">
        <f>BC37+BI37</f>
        <v>634873</v>
      </c>
      <c r="BL37" s="91"/>
      <c r="BM37" s="91"/>
      <c r="BN37" s="87">
        <f>BJ37+BL37</f>
        <v>623007</v>
      </c>
      <c r="BO37" s="87"/>
      <c r="BP37" s="87">
        <f>BK37+BM37</f>
        <v>634873</v>
      </c>
      <c r="BQ37" s="87"/>
      <c r="BR37" s="91"/>
      <c r="BS37" s="87">
        <f>BN37+BQ37</f>
        <v>623007</v>
      </c>
      <c r="BT37" s="87">
        <f>BO37</f>
        <v>0</v>
      </c>
      <c r="BU37" s="87">
        <f>BP37+BR37</f>
        <v>634873</v>
      </c>
      <c r="BV37" s="15"/>
      <c r="BW37" s="15"/>
      <c r="BX37" s="15"/>
    </row>
    <row r="38" spans="1:76" s="16" customFormat="1" ht="17.25" customHeight="1">
      <c r="A38" s="98"/>
      <c r="B38" s="99"/>
      <c r="C38" s="99"/>
      <c r="D38" s="100"/>
      <c r="E38" s="99"/>
      <c r="F38" s="87"/>
      <c r="G38" s="87"/>
      <c r="H38" s="109"/>
      <c r="I38" s="109"/>
      <c r="J38" s="109"/>
      <c r="K38" s="110"/>
      <c r="L38" s="110"/>
      <c r="M38" s="87"/>
      <c r="N38" s="87"/>
      <c r="O38" s="87"/>
      <c r="P38" s="87"/>
      <c r="Q38" s="87"/>
      <c r="R38" s="91"/>
      <c r="S38" s="91"/>
      <c r="T38" s="87"/>
      <c r="U38" s="87"/>
      <c r="V38" s="91"/>
      <c r="W38" s="91"/>
      <c r="X38" s="87"/>
      <c r="Y38" s="87"/>
      <c r="Z38" s="91"/>
      <c r="AA38" s="88"/>
      <c r="AB38" s="88"/>
      <c r="AC38" s="92"/>
      <c r="AD38" s="92"/>
      <c r="AE38" s="92"/>
      <c r="AF38" s="87"/>
      <c r="AG38" s="91"/>
      <c r="AH38" s="87"/>
      <c r="AI38" s="91"/>
      <c r="AJ38" s="91"/>
      <c r="AK38" s="87"/>
      <c r="AL38" s="87"/>
      <c r="AM38" s="87"/>
      <c r="AN38" s="87"/>
      <c r="AO38" s="87"/>
      <c r="AP38" s="87"/>
      <c r="AQ38" s="87"/>
      <c r="AR38" s="87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15"/>
      <c r="BW38" s="15"/>
      <c r="BX38" s="15"/>
    </row>
    <row r="39" spans="1:76" s="16" customFormat="1" ht="36.75" customHeight="1">
      <c r="A39" s="79" t="s">
        <v>321</v>
      </c>
      <c r="B39" s="80" t="s">
        <v>126</v>
      </c>
      <c r="C39" s="80" t="s">
        <v>135</v>
      </c>
      <c r="D39" s="95"/>
      <c r="E39" s="80"/>
      <c r="F39" s="87"/>
      <c r="G39" s="87"/>
      <c r="H39" s="109"/>
      <c r="I39" s="109"/>
      <c r="J39" s="109"/>
      <c r="K39" s="110"/>
      <c r="L39" s="110"/>
      <c r="M39" s="87"/>
      <c r="N39" s="87"/>
      <c r="O39" s="87"/>
      <c r="P39" s="87"/>
      <c r="Q39" s="87"/>
      <c r="R39" s="91"/>
      <c r="S39" s="91"/>
      <c r="T39" s="87"/>
      <c r="U39" s="87"/>
      <c r="V39" s="91"/>
      <c r="W39" s="91"/>
      <c r="X39" s="87"/>
      <c r="Y39" s="87"/>
      <c r="Z39" s="91"/>
      <c r="AA39" s="88"/>
      <c r="AB39" s="88"/>
      <c r="AC39" s="92"/>
      <c r="AD39" s="92"/>
      <c r="AE39" s="92"/>
      <c r="AF39" s="87"/>
      <c r="AG39" s="91"/>
      <c r="AH39" s="87"/>
      <c r="AI39" s="91"/>
      <c r="AJ39" s="91"/>
      <c r="AK39" s="87"/>
      <c r="AL39" s="87"/>
      <c r="AM39" s="87"/>
      <c r="AN39" s="82">
        <f aca="true" t="shared" si="27" ref="AN39:BC40">AN40</f>
        <v>14420</v>
      </c>
      <c r="AO39" s="82">
        <f t="shared" si="27"/>
        <v>14420</v>
      </c>
      <c r="AP39" s="82">
        <f t="shared" si="27"/>
        <v>0</v>
      </c>
      <c r="AQ39" s="82">
        <f t="shared" si="27"/>
        <v>1895</v>
      </c>
      <c r="AR39" s="82">
        <f t="shared" si="27"/>
        <v>0</v>
      </c>
      <c r="AS39" s="82">
        <f t="shared" si="27"/>
        <v>0</v>
      </c>
      <c r="AT39" s="82">
        <f t="shared" si="27"/>
        <v>14420</v>
      </c>
      <c r="AU39" s="82">
        <f t="shared" si="27"/>
        <v>1895</v>
      </c>
      <c r="AV39" s="82">
        <f t="shared" si="27"/>
        <v>0</v>
      </c>
      <c r="AW39" s="82">
        <f t="shared" si="27"/>
        <v>0</v>
      </c>
      <c r="AX39" s="82">
        <f t="shared" si="27"/>
        <v>14420</v>
      </c>
      <c r="AY39" s="82">
        <f t="shared" si="27"/>
        <v>1895</v>
      </c>
      <c r="AZ39" s="82">
        <f t="shared" si="27"/>
        <v>0</v>
      </c>
      <c r="BA39" s="82">
        <f t="shared" si="27"/>
        <v>0</v>
      </c>
      <c r="BB39" s="82">
        <f t="shared" si="27"/>
        <v>14420</v>
      </c>
      <c r="BC39" s="82">
        <f t="shared" si="27"/>
        <v>1895</v>
      </c>
      <c r="BD39" s="91"/>
      <c r="BE39" s="91"/>
      <c r="BF39" s="82">
        <f aca="true" t="shared" si="28" ref="BF39:BU40">BF40</f>
        <v>14420</v>
      </c>
      <c r="BG39" s="82">
        <f t="shared" si="28"/>
        <v>1895</v>
      </c>
      <c r="BH39" s="82">
        <f t="shared" si="28"/>
        <v>0</v>
      </c>
      <c r="BI39" s="82">
        <f t="shared" si="28"/>
        <v>0</v>
      </c>
      <c r="BJ39" s="82">
        <f t="shared" si="28"/>
        <v>14420</v>
      </c>
      <c r="BK39" s="82">
        <f t="shared" si="28"/>
        <v>1895</v>
      </c>
      <c r="BL39" s="82">
        <f t="shared" si="28"/>
        <v>0</v>
      </c>
      <c r="BM39" s="82">
        <f t="shared" si="28"/>
        <v>0</v>
      </c>
      <c r="BN39" s="82">
        <f t="shared" si="28"/>
        <v>14420</v>
      </c>
      <c r="BO39" s="82"/>
      <c r="BP39" s="82">
        <f t="shared" si="28"/>
        <v>1895</v>
      </c>
      <c r="BQ39" s="82">
        <f t="shared" si="28"/>
        <v>0</v>
      </c>
      <c r="BR39" s="82">
        <f t="shared" si="28"/>
        <v>0</v>
      </c>
      <c r="BS39" s="82">
        <f t="shared" si="28"/>
        <v>14420</v>
      </c>
      <c r="BT39" s="82">
        <f t="shared" si="28"/>
        <v>0</v>
      </c>
      <c r="BU39" s="82">
        <f t="shared" si="28"/>
        <v>1895</v>
      </c>
      <c r="BV39" s="15"/>
      <c r="BW39" s="15"/>
      <c r="BX39" s="15"/>
    </row>
    <row r="40" spans="1:76" s="16" customFormat="1" ht="20.25" customHeight="1">
      <c r="A40" s="98" t="s">
        <v>323</v>
      </c>
      <c r="B40" s="99" t="s">
        <v>126</v>
      </c>
      <c r="C40" s="99" t="s">
        <v>135</v>
      </c>
      <c r="D40" s="100" t="s">
        <v>322</v>
      </c>
      <c r="E40" s="99"/>
      <c r="F40" s="87"/>
      <c r="G40" s="87"/>
      <c r="H40" s="109"/>
      <c r="I40" s="109"/>
      <c r="J40" s="109"/>
      <c r="K40" s="110"/>
      <c r="L40" s="110"/>
      <c r="M40" s="87"/>
      <c r="N40" s="87"/>
      <c r="O40" s="87"/>
      <c r="P40" s="87"/>
      <c r="Q40" s="87"/>
      <c r="R40" s="91"/>
      <c r="S40" s="91"/>
      <c r="T40" s="87"/>
      <c r="U40" s="87"/>
      <c r="V40" s="91"/>
      <c r="W40" s="91"/>
      <c r="X40" s="87"/>
      <c r="Y40" s="87"/>
      <c r="Z40" s="91"/>
      <c r="AA40" s="88"/>
      <c r="AB40" s="88"/>
      <c r="AC40" s="92"/>
      <c r="AD40" s="92"/>
      <c r="AE40" s="92"/>
      <c r="AF40" s="87"/>
      <c r="AG40" s="91"/>
      <c r="AH40" s="87"/>
      <c r="AI40" s="91"/>
      <c r="AJ40" s="91"/>
      <c r="AK40" s="87"/>
      <c r="AL40" s="87"/>
      <c r="AM40" s="87"/>
      <c r="AN40" s="87">
        <f t="shared" si="27"/>
        <v>14420</v>
      </c>
      <c r="AO40" s="87">
        <f t="shared" si="27"/>
        <v>14420</v>
      </c>
      <c r="AP40" s="87">
        <f t="shared" si="27"/>
        <v>0</v>
      </c>
      <c r="AQ40" s="87">
        <f t="shared" si="27"/>
        <v>1895</v>
      </c>
      <c r="AR40" s="87">
        <f t="shared" si="27"/>
        <v>0</v>
      </c>
      <c r="AS40" s="87">
        <f t="shared" si="27"/>
        <v>0</v>
      </c>
      <c r="AT40" s="87">
        <f t="shared" si="27"/>
        <v>14420</v>
      </c>
      <c r="AU40" s="87">
        <f t="shared" si="27"/>
        <v>1895</v>
      </c>
      <c r="AV40" s="87">
        <f t="shared" si="27"/>
        <v>0</v>
      </c>
      <c r="AW40" s="87">
        <f t="shared" si="27"/>
        <v>0</v>
      </c>
      <c r="AX40" s="87">
        <f t="shared" si="27"/>
        <v>14420</v>
      </c>
      <c r="AY40" s="87">
        <f t="shared" si="27"/>
        <v>1895</v>
      </c>
      <c r="AZ40" s="87">
        <f t="shared" si="27"/>
        <v>0</v>
      </c>
      <c r="BA40" s="87">
        <f t="shared" si="27"/>
        <v>0</v>
      </c>
      <c r="BB40" s="87">
        <f t="shared" si="27"/>
        <v>14420</v>
      </c>
      <c r="BC40" s="87">
        <f t="shared" si="27"/>
        <v>1895</v>
      </c>
      <c r="BD40" s="91"/>
      <c r="BE40" s="91"/>
      <c r="BF40" s="87">
        <f t="shared" si="28"/>
        <v>14420</v>
      </c>
      <c r="BG40" s="87">
        <f t="shared" si="28"/>
        <v>1895</v>
      </c>
      <c r="BH40" s="87">
        <f t="shared" si="28"/>
        <v>0</v>
      </c>
      <c r="BI40" s="87">
        <f t="shared" si="28"/>
        <v>0</v>
      </c>
      <c r="BJ40" s="87">
        <f t="shared" si="28"/>
        <v>14420</v>
      </c>
      <c r="BK40" s="87">
        <f t="shared" si="28"/>
        <v>1895</v>
      </c>
      <c r="BL40" s="87">
        <f t="shared" si="28"/>
        <v>0</v>
      </c>
      <c r="BM40" s="87">
        <f t="shared" si="28"/>
        <v>0</v>
      </c>
      <c r="BN40" s="87">
        <f t="shared" si="28"/>
        <v>14420</v>
      </c>
      <c r="BO40" s="87"/>
      <c r="BP40" s="87">
        <f t="shared" si="28"/>
        <v>1895</v>
      </c>
      <c r="BQ40" s="87">
        <f t="shared" si="28"/>
        <v>0</v>
      </c>
      <c r="BR40" s="87">
        <f t="shared" si="28"/>
        <v>0</v>
      </c>
      <c r="BS40" s="87">
        <f t="shared" si="28"/>
        <v>14420</v>
      </c>
      <c r="BT40" s="87">
        <f t="shared" si="28"/>
        <v>0</v>
      </c>
      <c r="BU40" s="87">
        <f t="shared" si="28"/>
        <v>1895</v>
      </c>
      <c r="BV40" s="15"/>
      <c r="BW40" s="15"/>
      <c r="BX40" s="15"/>
    </row>
    <row r="41" spans="1:76" s="16" customFormat="1" ht="57" customHeight="1">
      <c r="A41" s="98" t="s">
        <v>136</v>
      </c>
      <c r="B41" s="99" t="s">
        <v>126</v>
      </c>
      <c r="C41" s="99" t="s">
        <v>135</v>
      </c>
      <c r="D41" s="100" t="s">
        <v>322</v>
      </c>
      <c r="E41" s="99" t="s">
        <v>137</v>
      </c>
      <c r="F41" s="87"/>
      <c r="G41" s="87"/>
      <c r="H41" s="109"/>
      <c r="I41" s="109"/>
      <c r="J41" s="109"/>
      <c r="K41" s="110"/>
      <c r="L41" s="110"/>
      <c r="M41" s="87"/>
      <c r="N41" s="87"/>
      <c r="O41" s="87"/>
      <c r="P41" s="87"/>
      <c r="Q41" s="87"/>
      <c r="R41" s="91"/>
      <c r="S41" s="91"/>
      <c r="T41" s="87"/>
      <c r="U41" s="87"/>
      <c r="V41" s="91"/>
      <c r="W41" s="91"/>
      <c r="X41" s="87"/>
      <c r="Y41" s="87"/>
      <c r="Z41" s="91"/>
      <c r="AA41" s="88"/>
      <c r="AB41" s="88"/>
      <c r="AC41" s="92"/>
      <c r="AD41" s="92"/>
      <c r="AE41" s="92"/>
      <c r="AF41" s="87"/>
      <c r="AG41" s="91"/>
      <c r="AH41" s="87"/>
      <c r="AI41" s="91"/>
      <c r="AJ41" s="91"/>
      <c r="AK41" s="87"/>
      <c r="AL41" s="87"/>
      <c r="AM41" s="87"/>
      <c r="AN41" s="87">
        <f>AO41-AM41</f>
        <v>14420</v>
      </c>
      <c r="AO41" s="87">
        <f>1895+12525</f>
        <v>14420</v>
      </c>
      <c r="AP41" s="87"/>
      <c r="AQ41" s="87">
        <v>1895</v>
      </c>
      <c r="AR41" s="87"/>
      <c r="AS41" s="91"/>
      <c r="AT41" s="87">
        <f>AO41+AR41</f>
        <v>14420</v>
      </c>
      <c r="AU41" s="87">
        <f>AQ41+AS41</f>
        <v>1895</v>
      </c>
      <c r="AV41" s="91"/>
      <c r="AW41" s="91"/>
      <c r="AX41" s="87">
        <f>AT41+AV41</f>
        <v>14420</v>
      </c>
      <c r="AY41" s="87">
        <f>AU41</f>
        <v>1895</v>
      </c>
      <c r="AZ41" s="91"/>
      <c r="BA41" s="91"/>
      <c r="BB41" s="87">
        <f>AX41+AZ41</f>
        <v>14420</v>
      </c>
      <c r="BC41" s="87">
        <f>AY41+BA41</f>
        <v>1895</v>
      </c>
      <c r="BD41" s="91"/>
      <c r="BE41" s="91"/>
      <c r="BF41" s="87">
        <f>BB41+BD41</f>
        <v>14420</v>
      </c>
      <c r="BG41" s="87">
        <f>BC41+BE41</f>
        <v>1895</v>
      </c>
      <c r="BH41" s="91"/>
      <c r="BI41" s="91"/>
      <c r="BJ41" s="87">
        <f>BB41+BH41</f>
        <v>14420</v>
      </c>
      <c r="BK41" s="87">
        <f>BC41+BI41</f>
        <v>1895</v>
      </c>
      <c r="BL41" s="91"/>
      <c r="BM41" s="91"/>
      <c r="BN41" s="87">
        <f>BJ41+BL41</f>
        <v>14420</v>
      </c>
      <c r="BO41" s="87"/>
      <c r="BP41" s="87">
        <f>BK41+BM41</f>
        <v>1895</v>
      </c>
      <c r="BQ41" s="87"/>
      <c r="BR41" s="91"/>
      <c r="BS41" s="87">
        <f>BN41+BQ41</f>
        <v>14420</v>
      </c>
      <c r="BT41" s="87">
        <f>BO41</f>
        <v>0</v>
      </c>
      <c r="BU41" s="87">
        <f>BP41+BR41</f>
        <v>1895</v>
      </c>
      <c r="BV41" s="15"/>
      <c r="BW41" s="15"/>
      <c r="BX41" s="15"/>
    </row>
    <row r="42" spans="1:76" s="16" customFormat="1" ht="16.5">
      <c r="A42" s="98"/>
      <c r="B42" s="99"/>
      <c r="C42" s="99"/>
      <c r="D42" s="100"/>
      <c r="E42" s="99"/>
      <c r="F42" s="111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91"/>
      <c r="S42" s="91"/>
      <c r="T42" s="91"/>
      <c r="U42" s="91"/>
      <c r="V42" s="91"/>
      <c r="W42" s="91"/>
      <c r="X42" s="91"/>
      <c r="Y42" s="91"/>
      <c r="Z42" s="91"/>
      <c r="AA42" s="92"/>
      <c r="AB42" s="92"/>
      <c r="AC42" s="92"/>
      <c r="AD42" s="92"/>
      <c r="AE42" s="92"/>
      <c r="AF42" s="91"/>
      <c r="AG42" s="91"/>
      <c r="AH42" s="91"/>
      <c r="AI42" s="91"/>
      <c r="AJ42" s="91"/>
      <c r="AK42" s="87"/>
      <c r="AL42" s="87"/>
      <c r="AM42" s="87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15"/>
      <c r="BW42" s="15"/>
      <c r="BX42" s="15"/>
    </row>
    <row r="43" spans="1:73" ht="37.5" customHeight="1" hidden="1">
      <c r="A43" s="79" t="s">
        <v>20</v>
      </c>
      <c r="B43" s="80" t="s">
        <v>126</v>
      </c>
      <c r="C43" s="80" t="s">
        <v>138</v>
      </c>
      <c r="D43" s="95"/>
      <c r="E43" s="80"/>
      <c r="F43" s="82">
        <f aca="true" t="shared" si="29" ref="F43:V44">F44</f>
        <v>142800</v>
      </c>
      <c r="G43" s="82">
        <f t="shared" si="29"/>
        <v>-55429</v>
      </c>
      <c r="H43" s="82">
        <f t="shared" si="29"/>
        <v>87371</v>
      </c>
      <c r="I43" s="82">
        <f t="shared" si="29"/>
        <v>0</v>
      </c>
      <c r="J43" s="82">
        <f t="shared" si="29"/>
        <v>127152</v>
      </c>
      <c r="K43" s="82">
        <f t="shared" si="29"/>
        <v>0</v>
      </c>
      <c r="L43" s="82">
        <f t="shared" si="29"/>
        <v>0</v>
      </c>
      <c r="M43" s="82">
        <f t="shared" si="29"/>
        <v>127152</v>
      </c>
      <c r="N43" s="82">
        <f t="shared" si="29"/>
        <v>-42490</v>
      </c>
      <c r="O43" s="82">
        <f t="shared" si="29"/>
        <v>84662</v>
      </c>
      <c r="P43" s="82">
        <f t="shared" si="29"/>
        <v>0</v>
      </c>
      <c r="Q43" s="82">
        <f t="shared" si="29"/>
        <v>84662</v>
      </c>
      <c r="R43" s="82">
        <f t="shared" si="29"/>
        <v>0</v>
      </c>
      <c r="S43" s="82">
        <f t="shared" si="29"/>
        <v>0</v>
      </c>
      <c r="T43" s="82">
        <f t="shared" si="29"/>
        <v>84662</v>
      </c>
      <c r="U43" s="82">
        <f t="shared" si="29"/>
        <v>84662</v>
      </c>
      <c r="V43" s="82">
        <f t="shared" si="29"/>
        <v>0</v>
      </c>
      <c r="W43" s="82">
        <f aca="true" t="shared" si="30" ref="V43:AK44">W44</f>
        <v>0</v>
      </c>
      <c r="X43" s="82">
        <f t="shared" si="30"/>
        <v>84662</v>
      </c>
      <c r="Y43" s="82">
        <f t="shared" si="30"/>
        <v>84662</v>
      </c>
      <c r="Z43" s="82">
        <f t="shared" si="30"/>
        <v>0</v>
      </c>
      <c r="AA43" s="82">
        <f t="shared" si="30"/>
        <v>84662</v>
      </c>
      <c r="AB43" s="82">
        <f t="shared" si="30"/>
        <v>84662</v>
      </c>
      <c r="AC43" s="82">
        <f t="shared" si="30"/>
        <v>0</v>
      </c>
      <c r="AD43" s="82">
        <f t="shared" si="30"/>
        <v>0</v>
      </c>
      <c r="AE43" s="82"/>
      <c r="AF43" s="82">
        <f t="shared" si="30"/>
        <v>84662</v>
      </c>
      <c r="AG43" s="82">
        <f t="shared" si="30"/>
        <v>0</v>
      </c>
      <c r="AH43" s="82">
        <f t="shared" si="30"/>
        <v>84662</v>
      </c>
      <c r="AI43" s="82">
        <f t="shared" si="30"/>
        <v>0</v>
      </c>
      <c r="AJ43" s="82">
        <f t="shared" si="30"/>
        <v>0</v>
      </c>
      <c r="AK43" s="82">
        <f t="shared" si="30"/>
        <v>84662</v>
      </c>
      <c r="AL43" s="82">
        <f aca="true" t="shared" si="31" ref="AL43:AY44">AL44</f>
        <v>0</v>
      </c>
      <c r="AM43" s="82">
        <f t="shared" si="31"/>
        <v>84662</v>
      </c>
      <c r="AN43" s="82">
        <f t="shared" si="31"/>
        <v>-84662</v>
      </c>
      <c r="AO43" s="82">
        <f t="shared" si="31"/>
        <v>0</v>
      </c>
      <c r="AP43" s="82">
        <f t="shared" si="31"/>
        <v>0</v>
      </c>
      <c r="AQ43" s="82">
        <f t="shared" si="31"/>
        <v>0</v>
      </c>
      <c r="AR43" s="82">
        <f t="shared" si="31"/>
        <v>0</v>
      </c>
      <c r="AS43" s="82">
        <f t="shared" si="31"/>
        <v>0</v>
      </c>
      <c r="AT43" s="82">
        <f t="shared" si="31"/>
        <v>0</v>
      </c>
      <c r="AU43" s="82">
        <f t="shared" si="31"/>
        <v>0</v>
      </c>
      <c r="AV43" s="67"/>
      <c r="AW43" s="67"/>
      <c r="AX43" s="82">
        <f t="shared" si="31"/>
        <v>0</v>
      </c>
      <c r="AY43" s="82">
        <f t="shared" si="31"/>
        <v>0</v>
      </c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</row>
    <row r="44" spans="1:76" s="53" customFormat="1" ht="33.75" customHeight="1" hidden="1">
      <c r="A44" s="98" t="s">
        <v>21</v>
      </c>
      <c r="B44" s="99" t="s">
        <v>126</v>
      </c>
      <c r="C44" s="99" t="s">
        <v>138</v>
      </c>
      <c r="D44" s="100" t="s">
        <v>22</v>
      </c>
      <c r="E44" s="99"/>
      <c r="F44" s="87">
        <f t="shared" si="29"/>
        <v>142800</v>
      </c>
      <c r="G44" s="87">
        <f t="shared" si="29"/>
        <v>-55429</v>
      </c>
      <c r="H44" s="87">
        <f t="shared" si="29"/>
        <v>87371</v>
      </c>
      <c r="I44" s="87">
        <f t="shared" si="29"/>
        <v>0</v>
      </c>
      <c r="J44" s="87">
        <f t="shared" si="29"/>
        <v>127152</v>
      </c>
      <c r="K44" s="87">
        <f t="shared" si="29"/>
        <v>0</v>
      </c>
      <c r="L44" s="87">
        <f t="shared" si="29"/>
        <v>0</v>
      </c>
      <c r="M44" s="87">
        <f t="shared" si="29"/>
        <v>127152</v>
      </c>
      <c r="N44" s="87">
        <f t="shared" si="29"/>
        <v>-42490</v>
      </c>
      <c r="O44" s="87">
        <f t="shared" si="29"/>
        <v>84662</v>
      </c>
      <c r="P44" s="87">
        <f t="shared" si="29"/>
        <v>0</v>
      </c>
      <c r="Q44" s="87">
        <f t="shared" si="29"/>
        <v>84662</v>
      </c>
      <c r="R44" s="87">
        <f t="shared" si="29"/>
        <v>0</v>
      </c>
      <c r="S44" s="87">
        <f t="shared" si="29"/>
        <v>0</v>
      </c>
      <c r="T44" s="87">
        <f t="shared" si="29"/>
        <v>84662</v>
      </c>
      <c r="U44" s="87">
        <f t="shared" si="29"/>
        <v>84662</v>
      </c>
      <c r="V44" s="87">
        <f t="shared" si="30"/>
        <v>0</v>
      </c>
      <c r="W44" s="87">
        <f t="shared" si="30"/>
        <v>0</v>
      </c>
      <c r="X44" s="87">
        <f t="shared" si="30"/>
        <v>84662</v>
      </c>
      <c r="Y44" s="87">
        <f t="shared" si="30"/>
        <v>84662</v>
      </c>
      <c r="Z44" s="87">
        <f t="shared" si="30"/>
        <v>0</v>
      </c>
      <c r="AA44" s="87">
        <f t="shared" si="30"/>
        <v>84662</v>
      </c>
      <c r="AB44" s="87">
        <f t="shared" si="30"/>
        <v>84662</v>
      </c>
      <c r="AC44" s="87">
        <f t="shared" si="30"/>
        <v>0</v>
      </c>
      <c r="AD44" s="87">
        <f t="shared" si="30"/>
        <v>0</v>
      </c>
      <c r="AE44" s="87"/>
      <c r="AF44" s="87">
        <f t="shared" si="30"/>
        <v>84662</v>
      </c>
      <c r="AG44" s="87">
        <f t="shared" si="30"/>
        <v>0</v>
      </c>
      <c r="AH44" s="87">
        <f t="shared" si="30"/>
        <v>84662</v>
      </c>
      <c r="AI44" s="87">
        <f>AI45</f>
        <v>0</v>
      </c>
      <c r="AJ44" s="87">
        <f>AJ45</f>
        <v>0</v>
      </c>
      <c r="AK44" s="87">
        <f>AF44+AI44</f>
        <v>84662</v>
      </c>
      <c r="AL44" s="87">
        <f>AG44</f>
        <v>0</v>
      </c>
      <c r="AM44" s="87">
        <f>AM45</f>
        <v>84662</v>
      </c>
      <c r="AN44" s="87">
        <f>AN45</f>
        <v>-84662</v>
      </c>
      <c r="AO44" s="87">
        <f t="shared" si="31"/>
        <v>0</v>
      </c>
      <c r="AP44" s="87">
        <f t="shared" si="31"/>
        <v>0</v>
      </c>
      <c r="AQ44" s="87">
        <f t="shared" si="31"/>
        <v>0</v>
      </c>
      <c r="AR44" s="87">
        <f t="shared" si="31"/>
        <v>0</v>
      </c>
      <c r="AS44" s="87">
        <f t="shared" si="31"/>
        <v>0</v>
      </c>
      <c r="AT44" s="87">
        <f t="shared" si="31"/>
        <v>0</v>
      </c>
      <c r="AU44" s="87">
        <f t="shared" si="31"/>
        <v>0</v>
      </c>
      <c r="AV44" s="112"/>
      <c r="AW44" s="112"/>
      <c r="AX44" s="87">
        <f t="shared" si="31"/>
        <v>0</v>
      </c>
      <c r="AY44" s="87">
        <f t="shared" si="31"/>
        <v>0</v>
      </c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52"/>
      <c r="BW44" s="52"/>
      <c r="BX44" s="52"/>
    </row>
    <row r="45" spans="1:76" s="14" customFormat="1" ht="16.5" hidden="1">
      <c r="A45" s="98" t="s">
        <v>139</v>
      </c>
      <c r="B45" s="99" t="s">
        <v>126</v>
      </c>
      <c r="C45" s="99" t="s">
        <v>138</v>
      </c>
      <c r="D45" s="100" t="s">
        <v>22</v>
      </c>
      <c r="E45" s="99" t="s">
        <v>16</v>
      </c>
      <c r="F45" s="87">
        <v>142800</v>
      </c>
      <c r="G45" s="87">
        <f>H45-F45</f>
        <v>-55429</v>
      </c>
      <c r="H45" s="87">
        <v>87371</v>
      </c>
      <c r="I45" s="87"/>
      <c r="J45" s="87">
        <v>127152</v>
      </c>
      <c r="K45" s="113"/>
      <c r="L45" s="113"/>
      <c r="M45" s="87">
        <v>127152</v>
      </c>
      <c r="N45" s="87">
        <f>O45-M45</f>
        <v>-42490</v>
      </c>
      <c r="O45" s="87">
        <v>84662</v>
      </c>
      <c r="P45" s="87"/>
      <c r="Q45" s="87">
        <v>84662</v>
      </c>
      <c r="R45" s="89"/>
      <c r="S45" s="89"/>
      <c r="T45" s="87">
        <f>O45+R45</f>
        <v>84662</v>
      </c>
      <c r="U45" s="87">
        <f>Q45+S45</f>
        <v>84662</v>
      </c>
      <c r="V45" s="89"/>
      <c r="W45" s="89"/>
      <c r="X45" s="87">
        <f>T45+V45</f>
        <v>84662</v>
      </c>
      <c r="Y45" s="87">
        <f>U45+W45</f>
        <v>84662</v>
      </c>
      <c r="Z45" s="89"/>
      <c r="AA45" s="87">
        <f>X45+Z45</f>
        <v>84662</v>
      </c>
      <c r="AB45" s="87">
        <f>Y45</f>
        <v>84662</v>
      </c>
      <c r="AC45" s="89"/>
      <c r="AD45" s="89"/>
      <c r="AE45" s="89"/>
      <c r="AF45" s="87">
        <f>AA45+AC45</f>
        <v>84662</v>
      </c>
      <c r="AG45" s="89"/>
      <c r="AH45" s="87">
        <f>AB45</f>
        <v>84662</v>
      </c>
      <c r="AI45" s="89"/>
      <c r="AJ45" s="89"/>
      <c r="AK45" s="87">
        <f>AF45+AI45</f>
        <v>84662</v>
      </c>
      <c r="AL45" s="87">
        <f>AG45</f>
        <v>0</v>
      </c>
      <c r="AM45" s="87">
        <f>AH45+AJ45</f>
        <v>84662</v>
      </c>
      <c r="AN45" s="87">
        <f>AO45-AM45</f>
        <v>-84662</v>
      </c>
      <c r="AO45" s="87"/>
      <c r="AP45" s="87"/>
      <c r="AQ45" s="87"/>
      <c r="AR45" s="87"/>
      <c r="AS45" s="89"/>
      <c r="AT45" s="87">
        <f>AO45+AR45</f>
        <v>0</v>
      </c>
      <c r="AU45" s="87">
        <f>AQ45+AS45</f>
        <v>0</v>
      </c>
      <c r="AV45" s="89"/>
      <c r="AW45" s="89"/>
      <c r="AX45" s="87">
        <f>AR45+AU45</f>
        <v>0</v>
      </c>
      <c r="AY45" s="87">
        <f>AT45+AV45</f>
        <v>0</v>
      </c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13"/>
      <c r="BW45" s="13"/>
      <c r="BX45" s="13"/>
    </row>
    <row r="46" spans="1:76" s="14" customFormat="1" ht="16.5" hidden="1">
      <c r="A46" s="98"/>
      <c r="B46" s="99"/>
      <c r="C46" s="99"/>
      <c r="D46" s="100"/>
      <c r="E46" s="99"/>
      <c r="F46" s="87"/>
      <c r="G46" s="87"/>
      <c r="H46" s="87"/>
      <c r="I46" s="87"/>
      <c r="J46" s="87"/>
      <c r="K46" s="113"/>
      <c r="L46" s="113"/>
      <c r="M46" s="87"/>
      <c r="N46" s="87"/>
      <c r="O46" s="87"/>
      <c r="P46" s="87"/>
      <c r="Q46" s="87"/>
      <c r="R46" s="89"/>
      <c r="S46" s="89"/>
      <c r="T46" s="87"/>
      <c r="U46" s="87"/>
      <c r="V46" s="89"/>
      <c r="W46" s="89"/>
      <c r="X46" s="87"/>
      <c r="Y46" s="87"/>
      <c r="Z46" s="89"/>
      <c r="AA46" s="87"/>
      <c r="AB46" s="87"/>
      <c r="AC46" s="89"/>
      <c r="AD46" s="89"/>
      <c r="AE46" s="89"/>
      <c r="AF46" s="87"/>
      <c r="AG46" s="89"/>
      <c r="AH46" s="87"/>
      <c r="AI46" s="89"/>
      <c r="AJ46" s="89"/>
      <c r="AK46" s="87"/>
      <c r="AL46" s="87"/>
      <c r="AM46" s="87"/>
      <c r="AN46" s="87"/>
      <c r="AO46" s="87"/>
      <c r="AP46" s="87"/>
      <c r="AQ46" s="87"/>
      <c r="AR46" s="87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13"/>
      <c r="BW46" s="13"/>
      <c r="BX46" s="13"/>
    </row>
    <row r="47" spans="1:76" s="14" customFormat="1" ht="18.75">
      <c r="A47" s="79" t="s">
        <v>23</v>
      </c>
      <c r="B47" s="80" t="s">
        <v>126</v>
      </c>
      <c r="C47" s="80" t="s">
        <v>138</v>
      </c>
      <c r="D47" s="95"/>
      <c r="E47" s="80"/>
      <c r="F47" s="87"/>
      <c r="G47" s="87"/>
      <c r="H47" s="87"/>
      <c r="I47" s="87"/>
      <c r="J47" s="87"/>
      <c r="K47" s="113"/>
      <c r="L47" s="113"/>
      <c r="M47" s="87"/>
      <c r="N47" s="87"/>
      <c r="O47" s="87"/>
      <c r="P47" s="87"/>
      <c r="Q47" s="87"/>
      <c r="R47" s="89"/>
      <c r="S47" s="89"/>
      <c r="T47" s="87"/>
      <c r="U47" s="87"/>
      <c r="V47" s="89"/>
      <c r="W47" s="89"/>
      <c r="X47" s="87"/>
      <c r="Y47" s="87"/>
      <c r="Z47" s="89"/>
      <c r="AA47" s="87"/>
      <c r="AB47" s="87"/>
      <c r="AC47" s="89"/>
      <c r="AD47" s="89"/>
      <c r="AE47" s="89"/>
      <c r="AF47" s="87"/>
      <c r="AG47" s="89"/>
      <c r="AH47" s="87"/>
      <c r="AI47" s="89"/>
      <c r="AJ47" s="89"/>
      <c r="AK47" s="87"/>
      <c r="AL47" s="87"/>
      <c r="AM47" s="87"/>
      <c r="AN47" s="82">
        <f>AN48</f>
        <v>5927</v>
      </c>
      <c r="AO47" s="82">
        <f>AO48</f>
        <v>5927</v>
      </c>
      <c r="AP47" s="82"/>
      <c r="AQ47" s="82">
        <f>AQ48</f>
        <v>5927</v>
      </c>
      <c r="AR47" s="82">
        <f aca="true" t="shared" si="32" ref="AR47:BC48">AR48</f>
        <v>0</v>
      </c>
      <c r="AS47" s="82">
        <f t="shared" si="32"/>
        <v>0</v>
      </c>
      <c r="AT47" s="82">
        <f t="shared" si="32"/>
        <v>5927</v>
      </c>
      <c r="AU47" s="82">
        <f t="shared" si="32"/>
        <v>5927</v>
      </c>
      <c r="AV47" s="82">
        <f t="shared" si="32"/>
        <v>0</v>
      </c>
      <c r="AW47" s="82">
        <f t="shared" si="32"/>
        <v>0</v>
      </c>
      <c r="AX47" s="82">
        <f t="shared" si="32"/>
        <v>5927</v>
      </c>
      <c r="AY47" s="82">
        <f t="shared" si="32"/>
        <v>5927</v>
      </c>
      <c r="AZ47" s="82">
        <f t="shared" si="32"/>
        <v>0</v>
      </c>
      <c r="BA47" s="82">
        <f t="shared" si="32"/>
        <v>0</v>
      </c>
      <c r="BB47" s="82">
        <f t="shared" si="32"/>
        <v>5927</v>
      </c>
      <c r="BC47" s="82">
        <f t="shared" si="32"/>
        <v>5927</v>
      </c>
      <c r="BD47" s="89"/>
      <c r="BE47" s="89"/>
      <c r="BF47" s="82">
        <f aca="true" t="shared" si="33" ref="BF47:BU48">BF48</f>
        <v>5927</v>
      </c>
      <c r="BG47" s="82">
        <f t="shared" si="33"/>
        <v>5927</v>
      </c>
      <c r="BH47" s="82">
        <f t="shared" si="33"/>
        <v>0</v>
      </c>
      <c r="BI47" s="82">
        <f t="shared" si="33"/>
        <v>0</v>
      </c>
      <c r="BJ47" s="82">
        <f t="shared" si="33"/>
        <v>5927</v>
      </c>
      <c r="BK47" s="82">
        <f t="shared" si="33"/>
        <v>5927</v>
      </c>
      <c r="BL47" s="82">
        <f t="shared" si="33"/>
        <v>0</v>
      </c>
      <c r="BM47" s="82">
        <f t="shared" si="33"/>
        <v>0</v>
      </c>
      <c r="BN47" s="82">
        <f t="shared" si="33"/>
        <v>5927</v>
      </c>
      <c r="BO47" s="82"/>
      <c r="BP47" s="82">
        <f t="shared" si="33"/>
        <v>5927</v>
      </c>
      <c r="BQ47" s="82">
        <f t="shared" si="33"/>
        <v>0</v>
      </c>
      <c r="BR47" s="82">
        <f t="shared" si="33"/>
        <v>0</v>
      </c>
      <c r="BS47" s="82">
        <f t="shared" si="33"/>
        <v>5927</v>
      </c>
      <c r="BT47" s="82">
        <f t="shared" si="33"/>
        <v>0</v>
      </c>
      <c r="BU47" s="82">
        <f t="shared" si="33"/>
        <v>5927</v>
      </c>
      <c r="BV47" s="13"/>
      <c r="BW47" s="13"/>
      <c r="BX47" s="13"/>
    </row>
    <row r="48" spans="1:76" s="14" customFormat="1" ht="16.5">
      <c r="A48" s="98" t="s">
        <v>23</v>
      </c>
      <c r="B48" s="99" t="s">
        <v>126</v>
      </c>
      <c r="C48" s="99" t="s">
        <v>138</v>
      </c>
      <c r="D48" s="100" t="s">
        <v>24</v>
      </c>
      <c r="E48" s="99"/>
      <c r="F48" s="87"/>
      <c r="G48" s="87"/>
      <c r="H48" s="87"/>
      <c r="I48" s="87"/>
      <c r="J48" s="87"/>
      <c r="K48" s="113"/>
      <c r="L48" s="113"/>
      <c r="M48" s="87"/>
      <c r="N48" s="87"/>
      <c r="O48" s="87"/>
      <c r="P48" s="87"/>
      <c r="Q48" s="87"/>
      <c r="R48" s="89"/>
      <c r="S48" s="89"/>
      <c r="T48" s="87"/>
      <c r="U48" s="87"/>
      <c r="V48" s="89"/>
      <c r="W48" s="89"/>
      <c r="X48" s="87"/>
      <c r="Y48" s="87"/>
      <c r="Z48" s="89"/>
      <c r="AA48" s="87"/>
      <c r="AB48" s="87"/>
      <c r="AC48" s="89"/>
      <c r="AD48" s="89"/>
      <c r="AE48" s="89"/>
      <c r="AF48" s="87"/>
      <c r="AG48" s="89"/>
      <c r="AH48" s="87"/>
      <c r="AI48" s="89"/>
      <c r="AJ48" s="89"/>
      <c r="AK48" s="87"/>
      <c r="AL48" s="87"/>
      <c r="AM48" s="87"/>
      <c r="AN48" s="87">
        <f>AN49</f>
        <v>5927</v>
      </c>
      <c r="AO48" s="87">
        <f>AO49</f>
        <v>5927</v>
      </c>
      <c r="AP48" s="87"/>
      <c r="AQ48" s="87">
        <f>AQ49</f>
        <v>5927</v>
      </c>
      <c r="AR48" s="87">
        <f t="shared" si="32"/>
        <v>0</v>
      </c>
      <c r="AS48" s="87">
        <f t="shared" si="32"/>
        <v>0</v>
      </c>
      <c r="AT48" s="87">
        <f t="shared" si="32"/>
        <v>5927</v>
      </c>
      <c r="AU48" s="87">
        <f t="shared" si="32"/>
        <v>5927</v>
      </c>
      <c r="AV48" s="87">
        <f t="shared" si="32"/>
        <v>0</v>
      </c>
      <c r="AW48" s="87">
        <f t="shared" si="32"/>
        <v>0</v>
      </c>
      <c r="AX48" s="87">
        <f t="shared" si="32"/>
        <v>5927</v>
      </c>
      <c r="AY48" s="87">
        <f t="shared" si="32"/>
        <v>5927</v>
      </c>
      <c r="AZ48" s="87">
        <f t="shared" si="32"/>
        <v>0</v>
      </c>
      <c r="BA48" s="87">
        <f t="shared" si="32"/>
        <v>0</v>
      </c>
      <c r="BB48" s="87">
        <f t="shared" si="32"/>
        <v>5927</v>
      </c>
      <c r="BC48" s="87">
        <f t="shared" si="32"/>
        <v>5927</v>
      </c>
      <c r="BD48" s="89"/>
      <c r="BE48" s="89"/>
      <c r="BF48" s="87">
        <f t="shared" si="33"/>
        <v>5927</v>
      </c>
      <c r="BG48" s="87">
        <f t="shared" si="33"/>
        <v>5927</v>
      </c>
      <c r="BH48" s="87">
        <f t="shared" si="33"/>
        <v>0</v>
      </c>
      <c r="BI48" s="87">
        <f t="shared" si="33"/>
        <v>0</v>
      </c>
      <c r="BJ48" s="87">
        <f t="shared" si="33"/>
        <v>5927</v>
      </c>
      <c r="BK48" s="87">
        <f t="shared" si="33"/>
        <v>5927</v>
      </c>
      <c r="BL48" s="87">
        <f t="shared" si="33"/>
        <v>0</v>
      </c>
      <c r="BM48" s="87">
        <f t="shared" si="33"/>
        <v>0</v>
      </c>
      <c r="BN48" s="87">
        <f t="shared" si="33"/>
        <v>5927</v>
      </c>
      <c r="BO48" s="87"/>
      <c r="BP48" s="87">
        <f t="shared" si="33"/>
        <v>5927</v>
      </c>
      <c r="BQ48" s="87">
        <f t="shared" si="33"/>
        <v>0</v>
      </c>
      <c r="BR48" s="87">
        <f t="shared" si="33"/>
        <v>0</v>
      </c>
      <c r="BS48" s="87">
        <f t="shared" si="33"/>
        <v>5927</v>
      </c>
      <c r="BT48" s="87">
        <f t="shared" si="33"/>
        <v>0</v>
      </c>
      <c r="BU48" s="87">
        <f t="shared" si="33"/>
        <v>5927</v>
      </c>
      <c r="BV48" s="13"/>
      <c r="BW48" s="13"/>
      <c r="BX48" s="13"/>
    </row>
    <row r="49" spans="1:76" s="14" customFormat="1" ht="66">
      <c r="A49" s="98" t="s">
        <v>136</v>
      </c>
      <c r="B49" s="99" t="s">
        <v>126</v>
      </c>
      <c r="C49" s="99" t="s">
        <v>138</v>
      </c>
      <c r="D49" s="100" t="s">
        <v>24</v>
      </c>
      <c r="E49" s="99" t="s">
        <v>137</v>
      </c>
      <c r="F49" s="87"/>
      <c r="G49" s="87"/>
      <c r="H49" s="87"/>
      <c r="I49" s="87"/>
      <c r="J49" s="87"/>
      <c r="K49" s="113"/>
      <c r="L49" s="113"/>
      <c r="M49" s="87"/>
      <c r="N49" s="87"/>
      <c r="O49" s="87"/>
      <c r="P49" s="87"/>
      <c r="Q49" s="87"/>
      <c r="R49" s="89"/>
      <c r="S49" s="89"/>
      <c r="T49" s="87"/>
      <c r="U49" s="87"/>
      <c r="V49" s="89"/>
      <c r="W49" s="89"/>
      <c r="X49" s="87"/>
      <c r="Y49" s="87"/>
      <c r="Z49" s="89"/>
      <c r="AA49" s="87"/>
      <c r="AB49" s="87"/>
      <c r="AC49" s="89"/>
      <c r="AD49" s="89"/>
      <c r="AE49" s="89"/>
      <c r="AF49" s="87"/>
      <c r="AG49" s="89"/>
      <c r="AH49" s="87"/>
      <c r="AI49" s="89"/>
      <c r="AJ49" s="89"/>
      <c r="AK49" s="87"/>
      <c r="AL49" s="87"/>
      <c r="AM49" s="87"/>
      <c r="AN49" s="87">
        <f>AO49-AM49</f>
        <v>5927</v>
      </c>
      <c r="AO49" s="87">
        <v>5927</v>
      </c>
      <c r="AP49" s="87"/>
      <c r="AQ49" s="87">
        <v>5927</v>
      </c>
      <c r="AR49" s="87"/>
      <c r="AS49" s="89"/>
      <c r="AT49" s="87">
        <f>AO49+AR49</f>
        <v>5927</v>
      </c>
      <c r="AU49" s="87">
        <f>AQ49+AS49</f>
        <v>5927</v>
      </c>
      <c r="AV49" s="89"/>
      <c r="AW49" s="89"/>
      <c r="AX49" s="87">
        <f>AT49+AV49</f>
        <v>5927</v>
      </c>
      <c r="AY49" s="87">
        <f>AU49</f>
        <v>5927</v>
      </c>
      <c r="AZ49" s="89"/>
      <c r="BA49" s="89"/>
      <c r="BB49" s="87">
        <f>AX49+AZ49</f>
        <v>5927</v>
      </c>
      <c r="BC49" s="87">
        <f>AY49+BA49</f>
        <v>5927</v>
      </c>
      <c r="BD49" s="89"/>
      <c r="BE49" s="89"/>
      <c r="BF49" s="87">
        <f>BB49+BD49</f>
        <v>5927</v>
      </c>
      <c r="BG49" s="87">
        <f>BC49+BE49</f>
        <v>5927</v>
      </c>
      <c r="BH49" s="89"/>
      <c r="BI49" s="89"/>
      <c r="BJ49" s="87">
        <f>BB49+BH49</f>
        <v>5927</v>
      </c>
      <c r="BK49" s="87">
        <f>BC49+BI49</f>
        <v>5927</v>
      </c>
      <c r="BL49" s="89"/>
      <c r="BM49" s="89"/>
      <c r="BN49" s="87">
        <f>BJ49+BL49</f>
        <v>5927</v>
      </c>
      <c r="BO49" s="87"/>
      <c r="BP49" s="87">
        <f>BK49+BM49</f>
        <v>5927</v>
      </c>
      <c r="BQ49" s="87"/>
      <c r="BR49" s="89"/>
      <c r="BS49" s="87">
        <f>BN49+BQ49</f>
        <v>5927</v>
      </c>
      <c r="BT49" s="87">
        <f>BO49</f>
        <v>0</v>
      </c>
      <c r="BU49" s="87">
        <f>BP49+BR49</f>
        <v>5927</v>
      </c>
      <c r="BV49" s="13"/>
      <c r="BW49" s="13"/>
      <c r="BX49" s="13"/>
    </row>
    <row r="50" spans="1:76" s="14" customFormat="1" ht="16.5">
      <c r="A50" s="98"/>
      <c r="B50" s="99"/>
      <c r="C50" s="99"/>
      <c r="D50" s="100"/>
      <c r="E50" s="99"/>
      <c r="F50" s="114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114"/>
      <c r="AL50" s="114"/>
      <c r="AM50" s="114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13"/>
      <c r="BW50" s="13"/>
      <c r="BX50" s="13"/>
    </row>
    <row r="51" spans="1:76" s="16" customFormat="1" ht="18.75" customHeight="1" hidden="1">
      <c r="A51" s="79" t="s">
        <v>23</v>
      </c>
      <c r="B51" s="80" t="s">
        <v>126</v>
      </c>
      <c r="C51" s="80" t="s">
        <v>140</v>
      </c>
      <c r="D51" s="95"/>
      <c r="E51" s="80"/>
      <c r="F51" s="82">
        <f aca="true" t="shared" si="34" ref="F51:V52">F52</f>
        <v>35000</v>
      </c>
      <c r="G51" s="82">
        <f t="shared" si="34"/>
        <v>0</v>
      </c>
      <c r="H51" s="82">
        <f t="shared" si="34"/>
        <v>35000</v>
      </c>
      <c r="I51" s="82">
        <f t="shared" si="34"/>
        <v>0</v>
      </c>
      <c r="J51" s="82">
        <f t="shared" si="34"/>
        <v>35000</v>
      </c>
      <c r="K51" s="82">
        <f t="shared" si="34"/>
        <v>0</v>
      </c>
      <c r="L51" s="82">
        <f t="shared" si="34"/>
        <v>0</v>
      </c>
      <c r="M51" s="82">
        <f t="shared" si="34"/>
        <v>35000</v>
      </c>
      <c r="N51" s="82">
        <f t="shared" si="34"/>
        <v>-25310</v>
      </c>
      <c r="O51" s="82">
        <f t="shared" si="34"/>
        <v>9690</v>
      </c>
      <c r="P51" s="82">
        <f t="shared" si="34"/>
        <v>0</v>
      </c>
      <c r="Q51" s="82">
        <f t="shared" si="34"/>
        <v>9690</v>
      </c>
      <c r="R51" s="82">
        <f t="shared" si="34"/>
        <v>0</v>
      </c>
      <c r="S51" s="82">
        <f t="shared" si="34"/>
        <v>0</v>
      </c>
      <c r="T51" s="82">
        <f t="shared" si="34"/>
        <v>9690</v>
      </c>
      <c r="U51" s="82">
        <f t="shared" si="34"/>
        <v>9690</v>
      </c>
      <c r="V51" s="82">
        <f t="shared" si="34"/>
        <v>0</v>
      </c>
      <c r="W51" s="82">
        <f aca="true" t="shared" si="35" ref="V51:AK52">W52</f>
        <v>0</v>
      </c>
      <c r="X51" s="82">
        <f t="shared" si="35"/>
        <v>9690</v>
      </c>
      <c r="Y51" s="82">
        <f t="shared" si="35"/>
        <v>9690</v>
      </c>
      <c r="Z51" s="82">
        <f t="shared" si="35"/>
        <v>0</v>
      </c>
      <c r="AA51" s="82">
        <f t="shared" si="35"/>
        <v>9690</v>
      </c>
      <c r="AB51" s="82">
        <f t="shared" si="35"/>
        <v>9690</v>
      </c>
      <c r="AC51" s="82">
        <f t="shared" si="35"/>
        <v>0</v>
      </c>
      <c r="AD51" s="82">
        <f t="shared" si="35"/>
        <v>0</v>
      </c>
      <c r="AE51" s="82"/>
      <c r="AF51" s="82">
        <f t="shared" si="35"/>
        <v>9690</v>
      </c>
      <c r="AG51" s="82">
        <f t="shared" si="35"/>
        <v>0</v>
      </c>
      <c r="AH51" s="82">
        <f t="shared" si="35"/>
        <v>9690</v>
      </c>
      <c r="AI51" s="82">
        <f t="shared" si="35"/>
        <v>0</v>
      </c>
      <c r="AJ51" s="82">
        <f t="shared" si="35"/>
        <v>0</v>
      </c>
      <c r="AK51" s="82">
        <f t="shared" si="35"/>
        <v>9690</v>
      </c>
      <c r="AL51" s="82">
        <f aca="true" t="shared" si="36" ref="AI51:AY52">AL52</f>
        <v>0</v>
      </c>
      <c r="AM51" s="82">
        <f t="shared" si="36"/>
        <v>9690</v>
      </c>
      <c r="AN51" s="82">
        <f t="shared" si="36"/>
        <v>-9690</v>
      </c>
      <c r="AO51" s="82">
        <f t="shared" si="36"/>
        <v>0</v>
      </c>
      <c r="AP51" s="82">
        <f t="shared" si="36"/>
        <v>0</v>
      </c>
      <c r="AQ51" s="82">
        <f t="shared" si="36"/>
        <v>0</v>
      </c>
      <c r="AR51" s="82">
        <f t="shared" si="36"/>
        <v>0</v>
      </c>
      <c r="AS51" s="82">
        <f t="shared" si="36"/>
        <v>0</v>
      </c>
      <c r="AT51" s="82">
        <f t="shared" si="36"/>
        <v>0</v>
      </c>
      <c r="AU51" s="82">
        <f t="shared" si="36"/>
        <v>0</v>
      </c>
      <c r="AV51" s="91"/>
      <c r="AW51" s="91"/>
      <c r="AX51" s="82">
        <f t="shared" si="36"/>
        <v>0</v>
      </c>
      <c r="AY51" s="82">
        <f t="shared" si="36"/>
        <v>0</v>
      </c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15"/>
      <c r="BW51" s="15"/>
      <c r="BX51" s="15"/>
    </row>
    <row r="52" spans="1:73" ht="16.5" customHeight="1" hidden="1">
      <c r="A52" s="98" t="s">
        <v>23</v>
      </c>
      <c r="B52" s="99" t="s">
        <v>126</v>
      </c>
      <c r="C52" s="99" t="s">
        <v>140</v>
      </c>
      <c r="D52" s="100" t="s">
        <v>24</v>
      </c>
      <c r="E52" s="99"/>
      <c r="F52" s="87">
        <f t="shared" si="34"/>
        <v>35000</v>
      </c>
      <c r="G52" s="87">
        <f t="shared" si="34"/>
        <v>0</v>
      </c>
      <c r="H52" s="87">
        <f t="shared" si="34"/>
        <v>35000</v>
      </c>
      <c r="I52" s="87">
        <f t="shared" si="34"/>
        <v>0</v>
      </c>
      <c r="J52" s="87">
        <f t="shared" si="34"/>
        <v>35000</v>
      </c>
      <c r="K52" s="87">
        <f t="shared" si="34"/>
        <v>0</v>
      </c>
      <c r="L52" s="87">
        <f t="shared" si="34"/>
        <v>0</v>
      </c>
      <c r="M52" s="87">
        <f t="shared" si="34"/>
        <v>35000</v>
      </c>
      <c r="N52" s="87">
        <f t="shared" si="34"/>
        <v>-25310</v>
      </c>
      <c r="O52" s="87">
        <f t="shared" si="34"/>
        <v>9690</v>
      </c>
      <c r="P52" s="87">
        <f t="shared" si="34"/>
        <v>0</v>
      </c>
      <c r="Q52" s="87">
        <f t="shared" si="34"/>
        <v>9690</v>
      </c>
      <c r="R52" s="87">
        <f t="shared" si="34"/>
        <v>0</v>
      </c>
      <c r="S52" s="87">
        <f t="shared" si="34"/>
        <v>0</v>
      </c>
      <c r="T52" s="87">
        <f t="shared" si="34"/>
        <v>9690</v>
      </c>
      <c r="U52" s="87">
        <f t="shared" si="34"/>
        <v>9690</v>
      </c>
      <c r="V52" s="87">
        <f t="shared" si="35"/>
        <v>0</v>
      </c>
      <c r="W52" s="87">
        <f t="shared" si="35"/>
        <v>0</v>
      </c>
      <c r="X52" s="87">
        <f t="shared" si="35"/>
        <v>9690</v>
      </c>
      <c r="Y52" s="87">
        <f t="shared" si="35"/>
        <v>9690</v>
      </c>
      <c r="Z52" s="87">
        <f t="shared" si="35"/>
        <v>0</v>
      </c>
      <c r="AA52" s="87">
        <f t="shared" si="35"/>
        <v>9690</v>
      </c>
      <c r="AB52" s="87">
        <f t="shared" si="35"/>
        <v>9690</v>
      </c>
      <c r="AC52" s="87">
        <f t="shared" si="35"/>
        <v>0</v>
      </c>
      <c r="AD52" s="87">
        <f t="shared" si="35"/>
        <v>0</v>
      </c>
      <c r="AE52" s="87"/>
      <c r="AF52" s="87">
        <f t="shared" si="35"/>
        <v>9690</v>
      </c>
      <c r="AG52" s="87">
        <f t="shared" si="35"/>
        <v>0</v>
      </c>
      <c r="AH52" s="87">
        <f t="shared" si="35"/>
        <v>9690</v>
      </c>
      <c r="AI52" s="87">
        <f t="shared" si="36"/>
        <v>0</v>
      </c>
      <c r="AJ52" s="87">
        <f t="shared" si="36"/>
        <v>0</v>
      </c>
      <c r="AK52" s="87">
        <f t="shared" si="36"/>
        <v>9690</v>
      </c>
      <c r="AL52" s="87">
        <f t="shared" si="36"/>
        <v>0</v>
      </c>
      <c r="AM52" s="87">
        <f t="shared" si="36"/>
        <v>9690</v>
      </c>
      <c r="AN52" s="87">
        <f t="shared" si="36"/>
        <v>-9690</v>
      </c>
      <c r="AO52" s="87">
        <f t="shared" si="36"/>
        <v>0</v>
      </c>
      <c r="AP52" s="87">
        <f t="shared" si="36"/>
        <v>0</v>
      </c>
      <c r="AQ52" s="87">
        <f t="shared" si="36"/>
        <v>0</v>
      </c>
      <c r="AR52" s="87">
        <f t="shared" si="36"/>
        <v>0</v>
      </c>
      <c r="AS52" s="87">
        <f t="shared" si="36"/>
        <v>0</v>
      </c>
      <c r="AT52" s="87">
        <f t="shared" si="36"/>
        <v>0</v>
      </c>
      <c r="AU52" s="87">
        <f t="shared" si="36"/>
        <v>0</v>
      </c>
      <c r="AV52" s="67"/>
      <c r="AW52" s="67"/>
      <c r="AX52" s="87">
        <f t="shared" si="36"/>
        <v>0</v>
      </c>
      <c r="AY52" s="87">
        <f t="shared" si="36"/>
        <v>0</v>
      </c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</row>
    <row r="53" spans="1:76" s="12" customFormat="1" ht="66.75" customHeight="1" hidden="1">
      <c r="A53" s="98" t="s">
        <v>136</v>
      </c>
      <c r="B53" s="99" t="s">
        <v>126</v>
      </c>
      <c r="C53" s="99" t="s">
        <v>140</v>
      </c>
      <c r="D53" s="100" t="s">
        <v>24</v>
      </c>
      <c r="E53" s="99" t="s">
        <v>137</v>
      </c>
      <c r="F53" s="87">
        <v>35000</v>
      </c>
      <c r="G53" s="87">
        <f>H53-F53</f>
        <v>0</v>
      </c>
      <c r="H53" s="87">
        <v>35000</v>
      </c>
      <c r="I53" s="87"/>
      <c r="J53" s="87">
        <v>35000</v>
      </c>
      <c r="K53" s="115"/>
      <c r="L53" s="115"/>
      <c r="M53" s="87">
        <v>35000</v>
      </c>
      <c r="N53" s="87">
        <f>O53-M53</f>
        <v>-25310</v>
      </c>
      <c r="O53" s="87">
        <v>9690</v>
      </c>
      <c r="P53" s="87"/>
      <c r="Q53" s="87">
        <v>9690</v>
      </c>
      <c r="R53" s="84"/>
      <c r="S53" s="84"/>
      <c r="T53" s="87">
        <f>O53+R53</f>
        <v>9690</v>
      </c>
      <c r="U53" s="87">
        <f>Q53+S53</f>
        <v>9690</v>
      </c>
      <c r="V53" s="84"/>
      <c r="W53" s="84"/>
      <c r="X53" s="87">
        <f>T53+V53</f>
        <v>9690</v>
      </c>
      <c r="Y53" s="87">
        <f>U53+W53</f>
        <v>9690</v>
      </c>
      <c r="Z53" s="84"/>
      <c r="AA53" s="87">
        <f>X53+Z53</f>
        <v>9690</v>
      </c>
      <c r="AB53" s="87">
        <f>Y53</f>
        <v>9690</v>
      </c>
      <c r="AC53" s="84"/>
      <c r="AD53" s="84"/>
      <c r="AE53" s="84"/>
      <c r="AF53" s="87">
        <f>AA53+AC53</f>
        <v>9690</v>
      </c>
      <c r="AG53" s="84"/>
      <c r="AH53" s="87">
        <f>AB53</f>
        <v>9690</v>
      </c>
      <c r="AI53" s="84"/>
      <c r="AJ53" s="84"/>
      <c r="AK53" s="87">
        <f>AF53+AI53</f>
        <v>9690</v>
      </c>
      <c r="AL53" s="87">
        <f>AG53</f>
        <v>0</v>
      </c>
      <c r="AM53" s="87">
        <f>AH53+AJ53</f>
        <v>9690</v>
      </c>
      <c r="AN53" s="87">
        <f>AO53-AM53</f>
        <v>-9690</v>
      </c>
      <c r="AO53" s="87"/>
      <c r="AP53" s="87"/>
      <c r="AQ53" s="87"/>
      <c r="AR53" s="87"/>
      <c r="AS53" s="84"/>
      <c r="AT53" s="87">
        <f>AO53+AR53</f>
        <v>0</v>
      </c>
      <c r="AU53" s="87">
        <f>AQ53+AS53</f>
        <v>0</v>
      </c>
      <c r="AV53" s="84"/>
      <c r="AW53" s="84"/>
      <c r="AX53" s="87">
        <f>AR53+AU53</f>
        <v>0</v>
      </c>
      <c r="AY53" s="87">
        <f>AT53+AV53</f>
        <v>0</v>
      </c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11"/>
      <c r="BW53" s="11"/>
      <c r="BX53" s="11"/>
    </row>
    <row r="54" spans="1:73" ht="15" customHeight="1" hidden="1">
      <c r="A54" s="116"/>
      <c r="B54" s="117"/>
      <c r="C54" s="117"/>
      <c r="D54" s="118"/>
      <c r="E54" s="117"/>
      <c r="F54" s="65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8"/>
      <c r="AC54" s="68"/>
      <c r="AD54" s="68"/>
      <c r="AE54" s="68"/>
      <c r="AF54" s="67"/>
      <c r="AG54" s="67"/>
      <c r="AH54" s="67"/>
      <c r="AI54" s="67"/>
      <c r="AJ54" s="67"/>
      <c r="AK54" s="69"/>
      <c r="AL54" s="69"/>
      <c r="AM54" s="69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</row>
    <row r="55" spans="1:73" ht="30.75" customHeight="1">
      <c r="A55" s="79" t="s">
        <v>25</v>
      </c>
      <c r="B55" s="80" t="s">
        <v>126</v>
      </c>
      <c r="C55" s="80" t="s">
        <v>341</v>
      </c>
      <c r="D55" s="95"/>
      <c r="E55" s="80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>
        <f aca="true" t="shared" si="37" ref="AN55:AV55">AN56+AN60+AN69+AN58</f>
        <v>113091</v>
      </c>
      <c r="AO55" s="82">
        <f t="shared" si="37"/>
        <v>113091</v>
      </c>
      <c r="AP55" s="82">
        <f t="shared" si="37"/>
        <v>0</v>
      </c>
      <c r="AQ55" s="82">
        <f t="shared" si="37"/>
        <v>89543</v>
      </c>
      <c r="AR55" s="82">
        <f t="shared" si="37"/>
        <v>0</v>
      </c>
      <c r="AS55" s="82">
        <f t="shared" si="37"/>
        <v>0</v>
      </c>
      <c r="AT55" s="82">
        <f t="shared" si="37"/>
        <v>113091</v>
      </c>
      <c r="AU55" s="82">
        <f t="shared" si="37"/>
        <v>89543</v>
      </c>
      <c r="AV55" s="82">
        <f t="shared" si="37"/>
        <v>-7460</v>
      </c>
      <c r="AW55" s="82">
        <f aca="true" t="shared" si="38" ref="AW55:BC55">AW56+AW60+AW69+AW58</f>
        <v>-7460</v>
      </c>
      <c r="AX55" s="82">
        <f t="shared" si="38"/>
        <v>105631</v>
      </c>
      <c r="AY55" s="82">
        <f t="shared" si="38"/>
        <v>82083</v>
      </c>
      <c r="AZ55" s="82">
        <f t="shared" si="38"/>
        <v>0</v>
      </c>
      <c r="BA55" s="82">
        <f t="shared" si="38"/>
        <v>0</v>
      </c>
      <c r="BB55" s="82">
        <f t="shared" si="38"/>
        <v>105631</v>
      </c>
      <c r="BC55" s="82">
        <f t="shared" si="38"/>
        <v>82083</v>
      </c>
      <c r="BD55" s="67"/>
      <c r="BE55" s="67"/>
      <c r="BF55" s="82">
        <f aca="true" t="shared" si="39" ref="BF55:BP55">BF56+BF60+BF69+BF58</f>
        <v>105631</v>
      </c>
      <c r="BG55" s="82">
        <f t="shared" si="39"/>
        <v>82083</v>
      </c>
      <c r="BH55" s="82">
        <f>BH56+BH60+BH69+BH58</f>
        <v>0</v>
      </c>
      <c r="BI55" s="82">
        <f>BI56+BI60+BI69+BI58</f>
        <v>0</v>
      </c>
      <c r="BJ55" s="82">
        <f>BJ56+BJ60+BJ69+BJ58</f>
        <v>105631</v>
      </c>
      <c r="BK55" s="82">
        <f>BK56+BK60+BK69+BK58</f>
        <v>82083</v>
      </c>
      <c r="BL55" s="82">
        <f t="shared" si="39"/>
        <v>0</v>
      </c>
      <c r="BM55" s="82">
        <f t="shared" si="39"/>
        <v>0</v>
      </c>
      <c r="BN55" s="82">
        <f t="shared" si="39"/>
        <v>105631</v>
      </c>
      <c r="BO55" s="82"/>
      <c r="BP55" s="82">
        <f t="shared" si="39"/>
        <v>82083</v>
      </c>
      <c r="BQ55" s="82">
        <f>BQ56+BQ60+BQ69+BQ58</f>
        <v>0</v>
      </c>
      <c r="BR55" s="82">
        <f>BR56+BR60+BR69+BR58</f>
        <v>0</v>
      </c>
      <c r="BS55" s="82">
        <f>BS56+BS60+BS69+BS58</f>
        <v>105631</v>
      </c>
      <c r="BT55" s="82">
        <f>BT56+BT60+BT69+BT58</f>
        <v>0</v>
      </c>
      <c r="BU55" s="82">
        <f>BU56+BU60+BU69+BU58</f>
        <v>82083</v>
      </c>
    </row>
    <row r="56" spans="1:73" ht="72.75" customHeight="1">
      <c r="A56" s="98" t="s">
        <v>132</v>
      </c>
      <c r="B56" s="99" t="s">
        <v>126</v>
      </c>
      <c r="C56" s="99" t="s">
        <v>341</v>
      </c>
      <c r="D56" s="100" t="s">
        <v>123</v>
      </c>
      <c r="E56" s="99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>
        <f aca="true" t="shared" si="40" ref="AN56:BC56">AN57</f>
        <v>755</v>
      </c>
      <c r="AO56" s="87">
        <f t="shared" si="40"/>
        <v>755</v>
      </c>
      <c r="AP56" s="87">
        <f t="shared" si="40"/>
        <v>0</v>
      </c>
      <c r="AQ56" s="87">
        <f t="shared" si="40"/>
        <v>755</v>
      </c>
      <c r="AR56" s="87">
        <f t="shared" si="40"/>
        <v>0</v>
      </c>
      <c r="AS56" s="87">
        <f t="shared" si="40"/>
        <v>0</v>
      </c>
      <c r="AT56" s="87">
        <f t="shared" si="40"/>
        <v>755</v>
      </c>
      <c r="AU56" s="87">
        <f t="shared" si="40"/>
        <v>755</v>
      </c>
      <c r="AV56" s="87">
        <f t="shared" si="40"/>
        <v>0</v>
      </c>
      <c r="AW56" s="87">
        <f t="shared" si="40"/>
        <v>0</v>
      </c>
      <c r="AX56" s="87">
        <f t="shared" si="40"/>
        <v>755</v>
      </c>
      <c r="AY56" s="87">
        <f t="shared" si="40"/>
        <v>755</v>
      </c>
      <c r="AZ56" s="87">
        <f t="shared" si="40"/>
        <v>0</v>
      </c>
      <c r="BA56" s="87">
        <f t="shared" si="40"/>
        <v>0</v>
      </c>
      <c r="BB56" s="87">
        <f t="shared" si="40"/>
        <v>755</v>
      </c>
      <c r="BC56" s="87">
        <f t="shared" si="40"/>
        <v>755</v>
      </c>
      <c r="BD56" s="67"/>
      <c r="BE56" s="67"/>
      <c r="BF56" s="87">
        <f aca="true" t="shared" si="41" ref="BF56:BU56">BF57</f>
        <v>755</v>
      </c>
      <c r="BG56" s="87">
        <f t="shared" si="41"/>
        <v>755</v>
      </c>
      <c r="BH56" s="87">
        <f t="shared" si="41"/>
        <v>0</v>
      </c>
      <c r="BI56" s="87">
        <f t="shared" si="41"/>
        <v>0</v>
      </c>
      <c r="BJ56" s="87">
        <f t="shared" si="41"/>
        <v>755</v>
      </c>
      <c r="BK56" s="87">
        <f t="shared" si="41"/>
        <v>755</v>
      </c>
      <c r="BL56" s="87">
        <f t="shared" si="41"/>
        <v>0</v>
      </c>
      <c r="BM56" s="87">
        <f t="shared" si="41"/>
        <v>0</v>
      </c>
      <c r="BN56" s="87">
        <f t="shared" si="41"/>
        <v>755</v>
      </c>
      <c r="BO56" s="87"/>
      <c r="BP56" s="87">
        <f t="shared" si="41"/>
        <v>755</v>
      </c>
      <c r="BQ56" s="87">
        <f t="shared" si="41"/>
        <v>0</v>
      </c>
      <c r="BR56" s="87">
        <f t="shared" si="41"/>
        <v>0</v>
      </c>
      <c r="BS56" s="87">
        <f t="shared" si="41"/>
        <v>755</v>
      </c>
      <c r="BT56" s="87">
        <f t="shared" si="41"/>
        <v>0</v>
      </c>
      <c r="BU56" s="87">
        <f t="shared" si="41"/>
        <v>755</v>
      </c>
    </row>
    <row r="57" spans="1:73" ht="37.5" customHeight="1">
      <c r="A57" s="98" t="s">
        <v>128</v>
      </c>
      <c r="B57" s="99" t="s">
        <v>126</v>
      </c>
      <c r="C57" s="99" t="s">
        <v>341</v>
      </c>
      <c r="D57" s="100" t="s">
        <v>123</v>
      </c>
      <c r="E57" s="99" t="s">
        <v>129</v>
      </c>
      <c r="F57" s="87"/>
      <c r="G57" s="87"/>
      <c r="H57" s="109"/>
      <c r="I57" s="109"/>
      <c r="J57" s="109"/>
      <c r="K57" s="110"/>
      <c r="L57" s="110"/>
      <c r="M57" s="87"/>
      <c r="N57" s="87"/>
      <c r="O57" s="87"/>
      <c r="P57" s="87"/>
      <c r="Q57" s="87"/>
      <c r="R57" s="89"/>
      <c r="S57" s="89"/>
      <c r="T57" s="87"/>
      <c r="U57" s="87"/>
      <c r="V57" s="89"/>
      <c r="W57" s="89"/>
      <c r="X57" s="87"/>
      <c r="Y57" s="87"/>
      <c r="Z57" s="89"/>
      <c r="AA57" s="87"/>
      <c r="AB57" s="87"/>
      <c r="AC57" s="89"/>
      <c r="AD57" s="89"/>
      <c r="AE57" s="89"/>
      <c r="AF57" s="87"/>
      <c r="AG57" s="89"/>
      <c r="AH57" s="87"/>
      <c r="AI57" s="89"/>
      <c r="AJ57" s="89"/>
      <c r="AK57" s="87"/>
      <c r="AL57" s="87"/>
      <c r="AM57" s="87"/>
      <c r="AN57" s="87">
        <f>AO57-AM57</f>
        <v>755</v>
      </c>
      <c r="AO57" s="90">
        <v>755</v>
      </c>
      <c r="AP57" s="90"/>
      <c r="AQ57" s="90">
        <v>755</v>
      </c>
      <c r="AR57" s="90"/>
      <c r="AS57" s="67"/>
      <c r="AT57" s="87">
        <f>AO57+AR57</f>
        <v>755</v>
      </c>
      <c r="AU57" s="87">
        <f>AQ57+AS57</f>
        <v>755</v>
      </c>
      <c r="AV57" s="67"/>
      <c r="AW57" s="67"/>
      <c r="AX57" s="87">
        <f>AT57+AV57</f>
        <v>755</v>
      </c>
      <c r="AY57" s="87">
        <f>AU57</f>
        <v>755</v>
      </c>
      <c r="AZ57" s="67"/>
      <c r="BA57" s="67"/>
      <c r="BB57" s="87">
        <f>AX57+AZ57</f>
        <v>755</v>
      </c>
      <c r="BC57" s="87">
        <f>AY57+BA57</f>
        <v>755</v>
      </c>
      <c r="BD57" s="67"/>
      <c r="BE57" s="67"/>
      <c r="BF57" s="87">
        <f>BB57+BD57</f>
        <v>755</v>
      </c>
      <c r="BG57" s="87">
        <f>BC57+BE57</f>
        <v>755</v>
      </c>
      <c r="BH57" s="67"/>
      <c r="BI57" s="67"/>
      <c r="BJ57" s="87">
        <f>BB57+BH57</f>
        <v>755</v>
      </c>
      <c r="BK57" s="87">
        <f>BC57+BI57</f>
        <v>755</v>
      </c>
      <c r="BL57" s="67"/>
      <c r="BM57" s="67"/>
      <c r="BN57" s="87">
        <f>BJ57+BL57</f>
        <v>755</v>
      </c>
      <c r="BO57" s="87"/>
      <c r="BP57" s="87">
        <f>BK57+BM57</f>
        <v>755</v>
      </c>
      <c r="BQ57" s="87"/>
      <c r="BR57" s="67"/>
      <c r="BS57" s="87">
        <f>BN57+BQ57</f>
        <v>755</v>
      </c>
      <c r="BT57" s="87">
        <f>BO57</f>
        <v>0</v>
      </c>
      <c r="BU57" s="87">
        <f>BP57+BR57</f>
        <v>755</v>
      </c>
    </row>
    <row r="58" spans="1:73" ht="57" customHeight="1">
      <c r="A58" s="98" t="s">
        <v>218</v>
      </c>
      <c r="B58" s="99" t="s">
        <v>126</v>
      </c>
      <c r="C58" s="99" t="s">
        <v>341</v>
      </c>
      <c r="D58" s="100" t="s">
        <v>219</v>
      </c>
      <c r="E58" s="99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>
        <f aca="true" t="shared" si="42" ref="AN58:BC58">AN59</f>
        <v>5292</v>
      </c>
      <c r="AO58" s="87">
        <f t="shared" si="42"/>
        <v>5292</v>
      </c>
      <c r="AP58" s="87">
        <f t="shared" si="42"/>
        <v>0</v>
      </c>
      <c r="AQ58" s="87">
        <f t="shared" si="42"/>
        <v>5292</v>
      </c>
      <c r="AR58" s="87">
        <f t="shared" si="42"/>
        <v>0</v>
      </c>
      <c r="AS58" s="87">
        <f t="shared" si="42"/>
        <v>0</v>
      </c>
      <c r="AT58" s="87">
        <f t="shared" si="42"/>
        <v>5292</v>
      </c>
      <c r="AU58" s="87">
        <f t="shared" si="42"/>
        <v>5292</v>
      </c>
      <c r="AV58" s="87">
        <f t="shared" si="42"/>
        <v>0</v>
      </c>
      <c r="AW58" s="87">
        <f t="shared" si="42"/>
        <v>0</v>
      </c>
      <c r="AX58" s="87">
        <f t="shared" si="42"/>
        <v>5292</v>
      </c>
      <c r="AY58" s="87">
        <f t="shared" si="42"/>
        <v>5292</v>
      </c>
      <c r="AZ58" s="87">
        <f t="shared" si="42"/>
        <v>0</v>
      </c>
      <c r="BA58" s="87">
        <f t="shared" si="42"/>
        <v>0</v>
      </c>
      <c r="BB58" s="87">
        <f t="shared" si="42"/>
        <v>5292</v>
      </c>
      <c r="BC58" s="87">
        <f t="shared" si="42"/>
        <v>5292</v>
      </c>
      <c r="BD58" s="67"/>
      <c r="BE58" s="67"/>
      <c r="BF58" s="87">
        <f aca="true" t="shared" si="43" ref="BF58:BU58">BF59</f>
        <v>5292</v>
      </c>
      <c r="BG58" s="87">
        <f t="shared" si="43"/>
        <v>5292</v>
      </c>
      <c r="BH58" s="87">
        <f t="shared" si="43"/>
        <v>0</v>
      </c>
      <c r="BI58" s="87">
        <f t="shared" si="43"/>
        <v>0</v>
      </c>
      <c r="BJ58" s="87">
        <f t="shared" si="43"/>
        <v>5292</v>
      </c>
      <c r="BK58" s="87">
        <f t="shared" si="43"/>
        <v>5292</v>
      </c>
      <c r="BL58" s="87">
        <f t="shared" si="43"/>
        <v>0</v>
      </c>
      <c r="BM58" s="87">
        <f t="shared" si="43"/>
        <v>0</v>
      </c>
      <c r="BN58" s="87">
        <f t="shared" si="43"/>
        <v>5292</v>
      </c>
      <c r="BO58" s="87"/>
      <c r="BP58" s="87">
        <f t="shared" si="43"/>
        <v>5292</v>
      </c>
      <c r="BQ58" s="87">
        <f t="shared" si="43"/>
        <v>0</v>
      </c>
      <c r="BR58" s="87">
        <f t="shared" si="43"/>
        <v>0</v>
      </c>
      <c r="BS58" s="87">
        <f t="shared" si="43"/>
        <v>5292</v>
      </c>
      <c r="BT58" s="87">
        <f t="shared" si="43"/>
        <v>0</v>
      </c>
      <c r="BU58" s="87">
        <f t="shared" si="43"/>
        <v>5292</v>
      </c>
    </row>
    <row r="59" spans="1:73" ht="24.75" customHeight="1">
      <c r="A59" s="98" t="s">
        <v>220</v>
      </c>
      <c r="B59" s="99" t="s">
        <v>126</v>
      </c>
      <c r="C59" s="99" t="s">
        <v>341</v>
      </c>
      <c r="D59" s="100" t="s">
        <v>219</v>
      </c>
      <c r="E59" s="99" t="s">
        <v>221</v>
      </c>
      <c r="F59" s="87"/>
      <c r="G59" s="87"/>
      <c r="H59" s="109"/>
      <c r="I59" s="109"/>
      <c r="J59" s="109"/>
      <c r="K59" s="109"/>
      <c r="L59" s="109"/>
      <c r="M59" s="87"/>
      <c r="N59" s="87"/>
      <c r="O59" s="87"/>
      <c r="P59" s="87"/>
      <c r="Q59" s="87"/>
      <c r="R59" s="91"/>
      <c r="S59" s="91"/>
      <c r="T59" s="87"/>
      <c r="U59" s="87"/>
      <c r="V59" s="91"/>
      <c r="W59" s="91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91"/>
      <c r="AJ59" s="91"/>
      <c r="AK59" s="87"/>
      <c r="AL59" s="87"/>
      <c r="AM59" s="87"/>
      <c r="AN59" s="87">
        <f>AO59-AM59</f>
        <v>5292</v>
      </c>
      <c r="AO59" s="87">
        <v>5292</v>
      </c>
      <c r="AP59" s="87"/>
      <c r="AQ59" s="87">
        <v>5292</v>
      </c>
      <c r="AR59" s="87"/>
      <c r="AS59" s="67"/>
      <c r="AT59" s="87">
        <f>AO59+AR59</f>
        <v>5292</v>
      </c>
      <c r="AU59" s="87">
        <f>AQ59+AS59</f>
        <v>5292</v>
      </c>
      <c r="AV59" s="67"/>
      <c r="AW59" s="67"/>
      <c r="AX59" s="87">
        <f>AT59+AV59</f>
        <v>5292</v>
      </c>
      <c r="AY59" s="87">
        <f>AU59</f>
        <v>5292</v>
      </c>
      <c r="AZ59" s="67"/>
      <c r="BA59" s="67"/>
      <c r="BB59" s="87">
        <f>AX59+AZ59</f>
        <v>5292</v>
      </c>
      <c r="BC59" s="87">
        <f>AY59+BA59</f>
        <v>5292</v>
      </c>
      <c r="BD59" s="67"/>
      <c r="BE59" s="67"/>
      <c r="BF59" s="87">
        <f>BB59+BD59</f>
        <v>5292</v>
      </c>
      <c r="BG59" s="87">
        <f>BC59+BE59</f>
        <v>5292</v>
      </c>
      <c r="BH59" s="67"/>
      <c r="BI59" s="67"/>
      <c r="BJ59" s="87">
        <f>BB59+BH59</f>
        <v>5292</v>
      </c>
      <c r="BK59" s="87">
        <f>BC59+BI59</f>
        <v>5292</v>
      </c>
      <c r="BL59" s="67"/>
      <c r="BM59" s="67"/>
      <c r="BN59" s="87">
        <f>BJ59+BL59</f>
        <v>5292</v>
      </c>
      <c r="BO59" s="87"/>
      <c r="BP59" s="87">
        <f>BK59+BM59</f>
        <v>5292</v>
      </c>
      <c r="BQ59" s="87"/>
      <c r="BR59" s="67"/>
      <c r="BS59" s="87">
        <f>BN59+BQ59</f>
        <v>5292</v>
      </c>
      <c r="BT59" s="87">
        <f>BO59</f>
        <v>0</v>
      </c>
      <c r="BU59" s="87">
        <f>BP59+BR59</f>
        <v>5292</v>
      </c>
    </row>
    <row r="60" spans="1:73" ht="35.25" customHeight="1">
      <c r="A60" s="98" t="s">
        <v>26</v>
      </c>
      <c r="B60" s="99" t="s">
        <v>126</v>
      </c>
      <c r="C60" s="99" t="s">
        <v>341</v>
      </c>
      <c r="D60" s="100" t="s">
        <v>27</v>
      </c>
      <c r="E60" s="99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>
        <f aca="true" t="shared" si="44" ref="AN60:AU60">AN61+AN62+AN66+AN68+AN64</f>
        <v>107044</v>
      </c>
      <c r="AO60" s="87">
        <f t="shared" si="44"/>
        <v>107044</v>
      </c>
      <c r="AP60" s="87">
        <f t="shared" si="44"/>
        <v>0</v>
      </c>
      <c r="AQ60" s="87">
        <f t="shared" si="44"/>
        <v>83496</v>
      </c>
      <c r="AR60" s="87">
        <f t="shared" si="44"/>
        <v>0</v>
      </c>
      <c r="AS60" s="87">
        <f t="shared" si="44"/>
        <v>0</v>
      </c>
      <c r="AT60" s="87">
        <f t="shared" si="44"/>
        <v>107044</v>
      </c>
      <c r="AU60" s="87">
        <f t="shared" si="44"/>
        <v>83496</v>
      </c>
      <c r="AV60" s="87">
        <f aca="true" t="shared" si="45" ref="AV60:BC60">AV61+AV62+AV66+AV68+AV64</f>
        <v>-7460</v>
      </c>
      <c r="AW60" s="87">
        <f t="shared" si="45"/>
        <v>-7460</v>
      </c>
      <c r="AX60" s="87">
        <f t="shared" si="45"/>
        <v>99584</v>
      </c>
      <c r="AY60" s="87">
        <f t="shared" si="45"/>
        <v>76036</v>
      </c>
      <c r="AZ60" s="87">
        <f t="shared" si="45"/>
        <v>0</v>
      </c>
      <c r="BA60" s="87">
        <f t="shared" si="45"/>
        <v>0</v>
      </c>
      <c r="BB60" s="87">
        <f t="shared" si="45"/>
        <v>99584</v>
      </c>
      <c r="BC60" s="87">
        <f t="shared" si="45"/>
        <v>76036</v>
      </c>
      <c r="BD60" s="67"/>
      <c r="BE60" s="67"/>
      <c r="BF60" s="87">
        <f>BF61+BF62+BF66+BF68+BF64</f>
        <v>99584</v>
      </c>
      <c r="BG60" s="87">
        <f>BG61+BG62+BG66+BG68+BG64</f>
        <v>76036</v>
      </c>
      <c r="BH60" s="87">
        <f aca="true" t="shared" si="46" ref="BH60:BU60">BH61+BH62+BH66+BH68+BH64+BH67</f>
        <v>0</v>
      </c>
      <c r="BI60" s="87">
        <f t="shared" si="46"/>
        <v>0</v>
      </c>
      <c r="BJ60" s="87">
        <f t="shared" si="46"/>
        <v>99584</v>
      </c>
      <c r="BK60" s="87">
        <f t="shared" si="46"/>
        <v>76036</v>
      </c>
      <c r="BL60" s="87">
        <f t="shared" si="46"/>
        <v>0</v>
      </c>
      <c r="BM60" s="87">
        <f t="shared" si="46"/>
        <v>0</v>
      </c>
      <c r="BN60" s="87">
        <f t="shared" si="46"/>
        <v>99584</v>
      </c>
      <c r="BO60" s="87"/>
      <c r="BP60" s="87">
        <f t="shared" si="46"/>
        <v>76036</v>
      </c>
      <c r="BQ60" s="87">
        <f t="shared" si="46"/>
        <v>0</v>
      </c>
      <c r="BR60" s="87">
        <f t="shared" si="46"/>
        <v>0</v>
      </c>
      <c r="BS60" s="87">
        <f t="shared" si="46"/>
        <v>99584</v>
      </c>
      <c r="BT60" s="87">
        <f t="shared" si="46"/>
        <v>0</v>
      </c>
      <c r="BU60" s="87">
        <f t="shared" si="46"/>
        <v>76036</v>
      </c>
    </row>
    <row r="61" spans="1:73" ht="54.75" customHeight="1">
      <c r="A61" s="98" t="s">
        <v>136</v>
      </c>
      <c r="B61" s="99" t="s">
        <v>126</v>
      </c>
      <c r="C61" s="99" t="s">
        <v>341</v>
      </c>
      <c r="D61" s="100" t="s">
        <v>27</v>
      </c>
      <c r="E61" s="99" t="s">
        <v>137</v>
      </c>
      <c r="F61" s="87"/>
      <c r="G61" s="87"/>
      <c r="H61" s="87"/>
      <c r="I61" s="87"/>
      <c r="J61" s="87"/>
      <c r="K61" s="105"/>
      <c r="L61" s="105"/>
      <c r="M61" s="87"/>
      <c r="N61" s="87"/>
      <c r="O61" s="87"/>
      <c r="P61" s="87"/>
      <c r="Q61" s="87"/>
      <c r="R61" s="105"/>
      <c r="S61" s="105"/>
      <c r="T61" s="87"/>
      <c r="U61" s="87"/>
      <c r="V61" s="105"/>
      <c r="W61" s="105"/>
      <c r="X61" s="87"/>
      <c r="Y61" s="87"/>
      <c r="Z61" s="105"/>
      <c r="AA61" s="87"/>
      <c r="AB61" s="87"/>
      <c r="AC61" s="105"/>
      <c r="AD61" s="105"/>
      <c r="AE61" s="105"/>
      <c r="AF61" s="87"/>
      <c r="AG61" s="105"/>
      <c r="AH61" s="87"/>
      <c r="AI61" s="105"/>
      <c r="AJ61" s="105"/>
      <c r="AK61" s="87"/>
      <c r="AL61" s="87"/>
      <c r="AM61" s="87"/>
      <c r="AN61" s="87">
        <f>AO61-AM61</f>
        <v>54834</v>
      </c>
      <c r="AO61" s="87">
        <f>7726+32739+7304+3348+157+3060+500</f>
        <v>54834</v>
      </c>
      <c r="AP61" s="87"/>
      <c r="AQ61" s="87">
        <f>7726+32739+7304+3348+157+3060+500</f>
        <v>54834</v>
      </c>
      <c r="AR61" s="87"/>
      <c r="AS61" s="67"/>
      <c r="AT61" s="87">
        <f>AO61+AR61</f>
        <v>54834</v>
      </c>
      <c r="AU61" s="87">
        <f>AQ61+AS61</f>
        <v>54834</v>
      </c>
      <c r="AV61" s="67"/>
      <c r="AW61" s="67"/>
      <c r="AX61" s="87">
        <f>AT61+AV61</f>
        <v>54834</v>
      </c>
      <c r="AY61" s="87">
        <f>AU61</f>
        <v>54834</v>
      </c>
      <c r="AZ61" s="67"/>
      <c r="BA61" s="67"/>
      <c r="BB61" s="87">
        <f>AX61+AZ61</f>
        <v>54834</v>
      </c>
      <c r="BC61" s="87">
        <f>AY61+BA61</f>
        <v>54834</v>
      </c>
      <c r="BD61" s="67"/>
      <c r="BE61" s="67"/>
      <c r="BF61" s="87">
        <f>BB61+BD61</f>
        <v>54834</v>
      </c>
      <c r="BG61" s="87">
        <f>BC61+BE61</f>
        <v>54834</v>
      </c>
      <c r="BH61" s="67"/>
      <c r="BI61" s="67"/>
      <c r="BJ61" s="87">
        <f>BB61+BH61</f>
        <v>54834</v>
      </c>
      <c r="BK61" s="87">
        <f>BC61+BI61</f>
        <v>54834</v>
      </c>
      <c r="BL61" s="67"/>
      <c r="BM61" s="67"/>
      <c r="BN61" s="87">
        <f>BJ61+BL61</f>
        <v>54834</v>
      </c>
      <c r="BO61" s="87"/>
      <c r="BP61" s="87">
        <f>BK61+BM61</f>
        <v>54834</v>
      </c>
      <c r="BQ61" s="87"/>
      <c r="BR61" s="67"/>
      <c r="BS61" s="87">
        <f>BN61+BQ61</f>
        <v>54834</v>
      </c>
      <c r="BT61" s="87">
        <f>BO61</f>
        <v>0</v>
      </c>
      <c r="BU61" s="87">
        <f>BP61+BR61</f>
        <v>54834</v>
      </c>
    </row>
    <row r="62" spans="1:73" ht="105" customHeight="1">
      <c r="A62" s="98" t="s">
        <v>265</v>
      </c>
      <c r="B62" s="99" t="s">
        <v>126</v>
      </c>
      <c r="C62" s="99" t="s">
        <v>341</v>
      </c>
      <c r="D62" s="100" t="s">
        <v>248</v>
      </c>
      <c r="E62" s="99"/>
      <c r="F62" s="87"/>
      <c r="G62" s="87"/>
      <c r="H62" s="87"/>
      <c r="I62" s="87"/>
      <c r="J62" s="87"/>
      <c r="K62" s="105"/>
      <c r="L62" s="105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>
        <f aca="true" t="shared" si="47" ref="AN62:BC62">AN63</f>
        <v>5402</v>
      </c>
      <c r="AO62" s="87">
        <f t="shared" si="47"/>
        <v>5402</v>
      </c>
      <c r="AP62" s="87">
        <f t="shared" si="47"/>
        <v>0</v>
      </c>
      <c r="AQ62" s="87">
        <f t="shared" si="47"/>
        <v>5402</v>
      </c>
      <c r="AR62" s="87">
        <f t="shared" si="47"/>
        <v>0</v>
      </c>
      <c r="AS62" s="87">
        <f t="shared" si="47"/>
        <v>0</v>
      </c>
      <c r="AT62" s="87">
        <f t="shared" si="47"/>
        <v>5402</v>
      </c>
      <c r="AU62" s="87">
        <f t="shared" si="47"/>
        <v>5402</v>
      </c>
      <c r="AV62" s="87">
        <f t="shared" si="47"/>
        <v>0</v>
      </c>
      <c r="AW62" s="87">
        <f t="shared" si="47"/>
        <v>0</v>
      </c>
      <c r="AX62" s="87">
        <f t="shared" si="47"/>
        <v>5402</v>
      </c>
      <c r="AY62" s="87">
        <f t="shared" si="47"/>
        <v>5402</v>
      </c>
      <c r="AZ62" s="87">
        <f t="shared" si="47"/>
        <v>0</v>
      </c>
      <c r="BA62" s="87">
        <f t="shared" si="47"/>
        <v>0</v>
      </c>
      <c r="BB62" s="87">
        <f t="shared" si="47"/>
        <v>5402</v>
      </c>
      <c r="BC62" s="87">
        <f t="shared" si="47"/>
        <v>5402</v>
      </c>
      <c r="BD62" s="67"/>
      <c r="BE62" s="67"/>
      <c r="BF62" s="87">
        <f aca="true" t="shared" si="48" ref="BF62:BU62">BF63</f>
        <v>5402</v>
      </c>
      <c r="BG62" s="87">
        <f t="shared" si="48"/>
        <v>5402</v>
      </c>
      <c r="BH62" s="87">
        <f t="shared" si="48"/>
        <v>0</v>
      </c>
      <c r="BI62" s="87">
        <f t="shared" si="48"/>
        <v>0</v>
      </c>
      <c r="BJ62" s="87">
        <f t="shared" si="48"/>
        <v>5402</v>
      </c>
      <c r="BK62" s="87">
        <f t="shared" si="48"/>
        <v>5402</v>
      </c>
      <c r="BL62" s="87">
        <f t="shared" si="48"/>
        <v>0</v>
      </c>
      <c r="BM62" s="87">
        <f t="shared" si="48"/>
        <v>0</v>
      </c>
      <c r="BN62" s="87">
        <f t="shared" si="48"/>
        <v>5402</v>
      </c>
      <c r="BO62" s="87"/>
      <c r="BP62" s="87">
        <f t="shared" si="48"/>
        <v>5402</v>
      </c>
      <c r="BQ62" s="87">
        <f t="shared" si="48"/>
        <v>0</v>
      </c>
      <c r="BR62" s="87">
        <f t="shared" si="48"/>
        <v>0</v>
      </c>
      <c r="BS62" s="87">
        <f t="shared" si="48"/>
        <v>5402</v>
      </c>
      <c r="BT62" s="87">
        <f t="shared" si="48"/>
        <v>0</v>
      </c>
      <c r="BU62" s="87">
        <f t="shared" si="48"/>
        <v>5402</v>
      </c>
    </row>
    <row r="63" spans="1:73" ht="93" customHeight="1">
      <c r="A63" s="98" t="s">
        <v>244</v>
      </c>
      <c r="B63" s="99" t="s">
        <v>126</v>
      </c>
      <c r="C63" s="99" t="s">
        <v>341</v>
      </c>
      <c r="D63" s="100" t="s">
        <v>248</v>
      </c>
      <c r="E63" s="99" t="s">
        <v>142</v>
      </c>
      <c r="F63" s="87"/>
      <c r="G63" s="87"/>
      <c r="H63" s="87"/>
      <c r="I63" s="87"/>
      <c r="J63" s="87"/>
      <c r="K63" s="105"/>
      <c r="L63" s="105"/>
      <c r="M63" s="87"/>
      <c r="N63" s="87"/>
      <c r="O63" s="87"/>
      <c r="P63" s="87"/>
      <c r="Q63" s="87"/>
      <c r="R63" s="105"/>
      <c r="S63" s="105"/>
      <c r="T63" s="87"/>
      <c r="U63" s="87"/>
      <c r="V63" s="105"/>
      <c r="W63" s="105"/>
      <c r="X63" s="87"/>
      <c r="Y63" s="87"/>
      <c r="Z63" s="105"/>
      <c r="AA63" s="87"/>
      <c r="AB63" s="87"/>
      <c r="AC63" s="105"/>
      <c r="AD63" s="105"/>
      <c r="AE63" s="105"/>
      <c r="AF63" s="87"/>
      <c r="AG63" s="105"/>
      <c r="AH63" s="87"/>
      <c r="AI63" s="105"/>
      <c r="AJ63" s="105"/>
      <c r="AK63" s="87"/>
      <c r="AL63" s="87"/>
      <c r="AM63" s="87"/>
      <c r="AN63" s="87">
        <f>AO63-AM63</f>
        <v>5402</v>
      </c>
      <c r="AO63" s="87">
        <v>5402</v>
      </c>
      <c r="AP63" s="87"/>
      <c r="AQ63" s="87">
        <v>5402</v>
      </c>
      <c r="AR63" s="87"/>
      <c r="AS63" s="67"/>
      <c r="AT63" s="87">
        <f>AO63+AR63</f>
        <v>5402</v>
      </c>
      <c r="AU63" s="87">
        <f>AQ63+AS63</f>
        <v>5402</v>
      </c>
      <c r="AV63" s="67"/>
      <c r="AW63" s="67"/>
      <c r="AX63" s="87">
        <f>AT63+AV63</f>
        <v>5402</v>
      </c>
      <c r="AY63" s="87">
        <f>AU63</f>
        <v>5402</v>
      </c>
      <c r="AZ63" s="67"/>
      <c r="BA63" s="67"/>
      <c r="BB63" s="87">
        <f>AX63+AZ63</f>
        <v>5402</v>
      </c>
      <c r="BC63" s="87">
        <f>AY63+BA63</f>
        <v>5402</v>
      </c>
      <c r="BD63" s="67"/>
      <c r="BE63" s="67"/>
      <c r="BF63" s="87">
        <f>BB63+BD63</f>
        <v>5402</v>
      </c>
      <c r="BG63" s="87">
        <f>BC63+BE63</f>
        <v>5402</v>
      </c>
      <c r="BH63" s="67"/>
      <c r="BI63" s="67"/>
      <c r="BJ63" s="87">
        <f>BB63+BH63</f>
        <v>5402</v>
      </c>
      <c r="BK63" s="87">
        <f>BC63+BI63</f>
        <v>5402</v>
      </c>
      <c r="BL63" s="67"/>
      <c r="BM63" s="67"/>
      <c r="BN63" s="87">
        <f>BJ63+BL63</f>
        <v>5402</v>
      </c>
      <c r="BO63" s="87"/>
      <c r="BP63" s="87">
        <f>BK63+BM63</f>
        <v>5402</v>
      </c>
      <c r="BQ63" s="87"/>
      <c r="BR63" s="67"/>
      <c r="BS63" s="87">
        <f>BN63+BQ63</f>
        <v>5402</v>
      </c>
      <c r="BT63" s="87">
        <f>BO63</f>
        <v>0</v>
      </c>
      <c r="BU63" s="87">
        <f>BP63+BR63</f>
        <v>5402</v>
      </c>
    </row>
    <row r="64" spans="1:76" s="46" customFormat="1" ht="165" customHeight="1" hidden="1">
      <c r="A64" s="119" t="s">
        <v>324</v>
      </c>
      <c r="B64" s="120" t="s">
        <v>126</v>
      </c>
      <c r="C64" s="120" t="s">
        <v>341</v>
      </c>
      <c r="D64" s="121" t="s">
        <v>325</v>
      </c>
      <c r="E64" s="120"/>
      <c r="F64" s="122"/>
      <c r="G64" s="122"/>
      <c r="H64" s="122"/>
      <c r="I64" s="122"/>
      <c r="J64" s="122"/>
      <c r="K64" s="123"/>
      <c r="L64" s="123"/>
      <c r="M64" s="122"/>
      <c r="N64" s="122"/>
      <c r="O64" s="122"/>
      <c r="P64" s="122"/>
      <c r="Q64" s="122"/>
      <c r="R64" s="123"/>
      <c r="S64" s="123"/>
      <c r="T64" s="122"/>
      <c r="U64" s="122"/>
      <c r="V64" s="123"/>
      <c r="W64" s="123"/>
      <c r="X64" s="122"/>
      <c r="Y64" s="122"/>
      <c r="Z64" s="123"/>
      <c r="AA64" s="122"/>
      <c r="AB64" s="122"/>
      <c r="AC64" s="123"/>
      <c r="AD64" s="123"/>
      <c r="AE64" s="123"/>
      <c r="AF64" s="122"/>
      <c r="AG64" s="123"/>
      <c r="AH64" s="122"/>
      <c r="AI64" s="123"/>
      <c r="AJ64" s="123"/>
      <c r="AK64" s="122"/>
      <c r="AL64" s="122"/>
      <c r="AM64" s="122"/>
      <c r="AN64" s="122">
        <f aca="true" t="shared" si="49" ref="AN64:AY64">AN65</f>
        <v>7460</v>
      </c>
      <c r="AO64" s="122">
        <f t="shared" si="49"/>
        <v>7460</v>
      </c>
      <c r="AP64" s="122">
        <f t="shared" si="49"/>
        <v>0</v>
      </c>
      <c r="AQ64" s="122">
        <f t="shared" si="49"/>
        <v>7460</v>
      </c>
      <c r="AR64" s="122">
        <f t="shared" si="49"/>
        <v>0</v>
      </c>
      <c r="AS64" s="122">
        <f t="shared" si="49"/>
        <v>0</v>
      </c>
      <c r="AT64" s="122">
        <f t="shared" si="49"/>
        <v>7460</v>
      </c>
      <c r="AU64" s="122">
        <f t="shared" si="49"/>
        <v>7460</v>
      </c>
      <c r="AV64" s="122">
        <f t="shared" si="49"/>
        <v>-7460</v>
      </c>
      <c r="AW64" s="122">
        <f t="shared" si="49"/>
        <v>-7460</v>
      </c>
      <c r="AX64" s="122">
        <f t="shared" si="49"/>
        <v>0</v>
      </c>
      <c r="AY64" s="122">
        <f t="shared" si="49"/>
        <v>0</v>
      </c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45"/>
      <c r="BW64" s="45"/>
      <c r="BX64" s="45"/>
    </row>
    <row r="65" spans="1:76" s="46" customFormat="1" ht="82.5" customHeight="1" hidden="1">
      <c r="A65" s="119" t="s">
        <v>244</v>
      </c>
      <c r="B65" s="120" t="s">
        <v>126</v>
      </c>
      <c r="C65" s="120" t="s">
        <v>341</v>
      </c>
      <c r="D65" s="121" t="s">
        <v>325</v>
      </c>
      <c r="E65" s="120" t="s">
        <v>142</v>
      </c>
      <c r="F65" s="122"/>
      <c r="G65" s="122"/>
      <c r="H65" s="122"/>
      <c r="I65" s="122"/>
      <c r="J65" s="122"/>
      <c r="K65" s="123"/>
      <c r="L65" s="123"/>
      <c r="M65" s="122"/>
      <c r="N65" s="122"/>
      <c r="O65" s="122"/>
      <c r="P65" s="122"/>
      <c r="Q65" s="122"/>
      <c r="R65" s="123"/>
      <c r="S65" s="123"/>
      <c r="T65" s="122"/>
      <c r="U65" s="122"/>
      <c r="V65" s="123"/>
      <c r="W65" s="123"/>
      <c r="X65" s="122"/>
      <c r="Y65" s="122"/>
      <c r="Z65" s="123"/>
      <c r="AA65" s="122"/>
      <c r="AB65" s="122"/>
      <c r="AC65" s="123"/>
      <c r="AD65" s="123"/>
      <c r="AE65" s="123"/>
      <c r="AF65" s="122"/>
      <c r="AG65" s="123"/>
      <c r="AH65" s="122"/>
      <c r="AI65" s="123"/>
      <c r="AJ65" s="123"/>
      <c r="AK65" s="122"/>
      <c r="AL65" s="122"/>
      <c r="AM65" s="122"/>
      <c r="AN65" s="122">
        <f>AO65-AM65</f>
        <v>7460</v>
      </c>
      <c r="AO65" s="122">
        <v>7460</v>
      </c>
      <c r="AP65" s="122"/>
      <c r="AQ65" s="122">
        <v>7460</v>
      </c>
      <c r="AR65" s="122"/>
      <c r="AS65" s="124"/>
      <c r="AT65" s="122">
        <f>AO65+AR65</f>
        <v>7460</v>
      </c>
      <c r="AU65" s="122">
        <f>AQ65+AS65</f>
        <v>7460</v>
      </c>
      <c r="AV65" s="122">
        <v>-7460</v>
      </c>
      <c r="AW65" s="122">
        <v>-7460</v>
      </c>
      <c r="AX65" s="122">
        <f>AT65+AV65</f>
        <v>0</v>
      </c>
      <c r="AY65" s="122">
        <f>AU65+AW65</f>
        <v>0</v>
      </c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45"/>
      <c r="BW65" s="45"/>
      <c r="BX65" s="45"/>
    </row>
    <row r="66" spans="1:73" ht="90.75" customHeight="1">
      <c r="A66" s="98" t="s">
        <v>143</v>
      </c>
      <c r="B66" s="99" t="s">
        <v>126</v>
      </c>
      <c r="C66" s="99" t="s">
        <v>341</v>
      </c>
      <c r="D66" s="100" t="s">
        <v>27</v>
      </c>
      <c r="E66" s="99" t="s">
        <v>144</v>
      </c>
      <c r="F66" s="87"/>
      <c r="G66" s="87"/>
      <c r="H66" s="87"/>
      <c r="I66" s="87"/>
      <c r="J66" s="87"/>
      <c r="K66" s="105"/>
      <c r="L66" s="105"/>
      <c r="M66" s="87"/>
      <c r="N66" s="87"/>
      <c r="O66" s="87"/>
      <c r="P66" s="87"/>
      <c r="Q66" s="87"/>
      <c r="R66" s="105"/>
      <c r="S66" s="105"/>
      <c r="T66" s="87"/>
      <c r="U66" s="87"/>
      <c r="V66" s="105"/>
      <c r="W66" s="105"/>
      <c r="X66" s="87"/>
      <c r="Y66" s="87"/>
      <c r="Z66" s="105"/>
      <c r="AA66" s="87"/>
      <c r="AB66" s="87"/>
      <c r="AC66" s="105"/>
      <c r="AD66" s="105"/>
      <c r="AE66" s="105"/>
      <c r="AF66" s="87"/>
      <c r="AG66" s="105"/>
      <c r="AH66" s="87"/>
      <c r="AI66" s="105"/>
      <c r="AJ66" s="105"/>
      <c r="AK66" s="87"/>
      <c r="AL66" s="87"/>
      <c r="AM66" s="87"/>
      <c r="AN66" s="87">
        <f>AO66-AM66</f>
        <v>39348</v>
      </c>
      <c r="AO66" s="87">
        <f>23548+15800</f>
        <v>39348</v>
      </c>
      <c r="AP66" s="105"/>
      <c r="AQ66" s="87">
        <v>15800</v>
      </c>
      <c r="AR66" s="87"/>
      <c r="AS66" s="67"/>
      <c r="AT66" s="87">
        <f>AO66+AR66</f>
        <v>39348</v>
      </c>
      <c r="AU66" s="87">
        <f>AQ66+AS66</f>
        <v>15800</v>
      </c>
      <c r="AV66" s="67"/>
      <c r="AW66" s="67"/>
      <c r="AX66" s="87">
        <f>AT66+AV66</f>
        <v>39348</v>
      </c>
      <c r="AY66" s="87">
        <f>AU66</f>
        <v>15800</v>
      </c>
      <c r="AZ66" s="67"/>
      <c r="BA66" s="67"/>
      <c r="BB66" s="87">
        <f>AX66+AZ66</f>
        <v>39348</v>
      </c>
      <c r="BC66" s="87">
        <f>AY66+BA66</f>
        <v>15800</v>
      </c>
      <c r="BD66" s="67"/>
      <c r="BE66" s="67"/>
      <c r="BF66" s="87">
        <f>BB66+BD66</f>
        <v>39348</v>
      </c>
      <c r="BG66" s="87">
        <f>BC66+BE66</f>
        <v>15800</v>
      </c>
      <c r="BH66" s="67"/>
      <c r="BI66" s="67"/>
      <c r="BJ66" s="87">
        <f>BB66+BH66</f>
        <v>39348</v>
      </c>
      <c r="BK66" s="87">
        <f>BC66+BI66</f>
        <v>15800</v>
      </c>
      <c r="BL66" s="67"/>
      <c r="BM66" s="67"/>
      <c r="BN66" s="87">
        <f>BJ66+BL66</f>
        <v>39348</v>
      </c>
      <c r="BO66" s="87"/>
      <c r="BP66" s="87">
        <f>BK66+BM66</f>
        <v>15800</v>
      </c>
      <c r="BQ66" s="87"/>
      <c r="BR66" s="67"/>
      <c r="BS66" s="87">
        <f>BN66+BQ66</f>
        <v>39348</v>
      </c>
      <c r="BT66" s="87">
        <f>BO66</f>
        <v>0</v>
      </c>
      <c r="BU66" s="87">
        <f>BP66+BR66</f>
        <v>15800</v>
      </c>
    </row>
    <row r="67" spans="1:73" ht="23.25" customHeight="1" hidden="1">
      <c r="A67" s="98" t="s">
        <v>220</v>
      </c>
      <c r="B67" s="99" t="s">
        <v>126</v>
      </c>
      <c r="C67" s="99" t="s">
        <v>341</v>
      </c>
      <c r="D67" s="100" t="s">
        <v>27</v>
      </c>
      <c r="E67" s="99" t="s">
        <v>221</v>
      </c>
      <c r="F67" s="87"/>
      <c r="G67" s="87"/>
      <c r="H67" s="87"/>
      <c r="I67" s="87"/>
      <c r="J67" s="87"/>
      <c r="K67" s="105"/>
      <c r="L67" s="105"/>
      <c r="M67" s="87"/>
      <c r="N67" s="87"/>
      <c r="O67" s="87"/>
      <c r="P67" s="87"/>
      <c r="Q67" s="87"/>
      <c r="R67" s="105"/>
      <c r="S67" s="105"/>
      <c r="T67" s="87"/>
      <c r="U67" s="87"/>
      <c r="V67" s="105"/>
      <c r="W67" s="105"/>
      <c r="X67" s="87"/>
      <c r="Y67" s="87"/>
      <c r="Z67" s="105"/>
      <c r="AA67" s="87"/>
      <c r="AB67" s="87"/>
      <c r="AC67" s="105"/>
      <c r="AD67" s="105"/>
      <c r="AE67" s="105"/>
      <c r="AF67" s="87"/>
      <c r="AG67" s="105"/>
      <c r="AH67" s="87"/>
      <c r="AI67" s="105"/>
      <c r="AJ67" s="105"/>
      <c r="AK67" s="87"/>
      <c r="AL67" s="87"/>
      <c r="AM67" s="87"/>
      <c r="AN67" s="87"/>
      <c r="AO67" s="87"/>
      <c r="AP67" s="105"/>
      <c r="AQ67" s="87"/>
      <c r="AR67" s="87"/>
      <c r="AS67" s="67"/>
      <c r="AT67" s="87"/>
      <c r="AU67" s="87"/>
      <c r="AV67" s="67"/>
      <c r="AW67" s="67"/>
      <c r="AX67" s="87"/>
      <c r="AY67" s="87"/>
      <c r="AZ67" s="67"/>
      <c r="BA67" s="67"/>
      <c r="BB67" s="87"/>
      <c r="BC67" s="87"/>
      <c r="BD67" s="67"/>
      <c r="BE67" s="67"/>
      <c r="BF67" s="87"/>
      <c r="BG67" s="87"/>
      <c r="BH67" s="125"/>
      <c r="BI67" s="125"/>
      <c r="BJ67" s="87">
        <f>BB67+BH67</f>
        <v>0</v>
      </c>
      <c r="BK67" s="87">
        <f>BC67+BI67</f>
        <v>0</v>
      </c>
      <c r="BL67" s="125"/>
      <c r="BM67" s="125"/>
      <c r="BN67" s="87">
        <f>BF67+BL67</f>
        <v>0</v>
      </c>
      <c r="BO67" s="87"/>
      <c r="BP67" s="87">
        <f>BG67+BM67</f>
        <v>0</v>
      </c>
      <c r="BQ67" s="87"/>
      <c r="BR67" s="67"/>
      <c r="BS67" s="67"/>
      <c r="BT67" s="67"/>
      <c r="BU67" s="67"/>
    </row>
    <row r="68" spans="1:73" ht="33" customHeight="1" hidden="1">
      <c r="A68" s="126" t="s">
        <v>120</v>
      </c>
      <c r="B68" s="120" t="s">
        <v>126</v>
      </c>
      <c r="C68" s="120" t="s">
        <v>341</v>
      </c>
      <c r="D68" s="127" t="s">
        <v>121</v>
      </c>
      <c r="E68" s="120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>
        <f>AN69+AN70+AN72</f>
        <v>0</v>
      </c>
      <c r="AO68" s="122">
        <f>AO69+AO70+AO72</f>
        <v>0</v>
      </c>
      <c r="AP68" s="122">
        <f>AP69+AP70+AP72</f>
        <v>0</v>
      </c>
      <c r="AQ68" s="122">
        <f>AQ69+AQ70+AQ72</f>
        <v>0</v>
      </c>
      <c r="AR68" s="122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</row>
    <row r="69" spans="1:73" ht="66" customHeight="1" hidden="1">
      <c r="A69" s="119" t="s">
        <v>292</v>
      </c>
      <c r="B69" s="120" t="s">
        <v>126</v>
      </c>
      <c r="C69" s="120" t="s">
        <v>341</v>
      </c>
      <c r="D69" s="127" t="s">
        <v>275</v>
      </c>
      <c r="E69" s="120"/>
      <c r="F69" s="122"/>
      <c r="G69" s="122"/>
      <c r="H69" s="122"/>
      <c r="I69" s="122"/>
      <c r="J69" s="122"/>
      <c r="K69" s="123"/>
      <c r="L69" s="123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>
        <f aca="true" t="shared" si="50" ref="AN69:AQ70">AN70</f>
        <v>0</v>
      </c>
      <c r="AO69" s="122">
        <f t="shared" si="50"/>
        <v>0</v>
      </c>
      <c r="AP69" s="122">
        <f t="shared" si="50"/>
        <v>0</v>
      </c>
      <c r="AQ69" s="122">
        <f t="shared" si="50"/>
        <v>0</v>
      </c>
      <c r="AR69" s="122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</row>
    <row r="70" spans="1:73" ht="82.5" customHeight="1" hidden="1">
      <c r="A70" s="119" t="s">
        <v>293</v>
      </c>
      <c r="B70" s="120" t="s">
        <v>126</v>
      </c>
      <c r="C70" s="120" t="s">
        <v>341</v>
      </c>
      <c r="D70" s="127" t="s">
        <v>276</v>
      </c>
      <c r="E70" s="120"/>
      <c r="F70" s="122"/>
      <c r="G70" s="122"/>
      <c r="H70" s="122"/>
      <c r="I70" s="122"/>
      <c r="J70" s="122"/>
      <c r="K70" s="123"/>
      <c r="L70" s="123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>
        <f t="shared" si="50"/>
        <v>0</v>
      </c>
      <c r="AO70" s="122">
        <f t="shared" si="50"/>
        <v>0</v>
      </c>
      <c r="AP70" s="122">
        <f t="shared" si="50"/>
        <v>0</v>
      </c>
      <c r="AQ70" s="122">
        <f t="shared" si="50"/>
        <v>0</v>
      </c>
      <c r="AR70" s="122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</row>
    <row r="71" spans="1:73" ht="66" customHeight="1" hidden="1">
      <c r="A71" s="126" t="s">
        <v>136</v>
      </c>
      <c r="B71" s="120" t="s">
        <v>126</v>
      </c>
      <c r="C71" s="120" t="s">
        <v>341</v>
      </c>
      <c r="D71" s="127" t="s">
        <v>276</v>
      </c>
      <c r="E71" s="120" t="s">
        <v>137</v>
      </c>
      <c r="F71" s="122"/>
      <c r="G71" s="122"/>
      <c r="H71" s="122"/>
      <c r="I71" s="122"/>
      <c r="J71" s="122"/>
      <c r="K71" s="123"/>
      <c r="L71" s="123"/>
      <c r="M71" s="122"/>
      <c r="N71" s="122"/>
      <c r="O71" s="122"/>
      <c r="P71" s="122"/>
      <c r="Q71" s="122"/>
      <c r="R71" s="123"/>
      <c r="S71" s="123"/>
      <c r="T71" s="122"/>
      <c r="U71" s="122"/>
      <c r="V71" s="123"/>
      <c r="W71" s="123"/>
      <c r="X71" s="122"/>
      <c r="Y71" s="122"/>
      <c r="Z71" s="123"/>
      <c r="AA71" s="122"/>
      <c r="AB71" s="122"/>
      <c r="AC71" s="123"/>
      <c r="AD71" s="123"/>
      <c r="AE71" s="123"/>
      <c r="AF71" s="122"/>
      <c r="AG71" s="123"/>
      <c r="AH71" s="122"/>
      <c r="AI71" s="123"/>
      <c r="AJ71" s="123"/>
      <c r="AK71" s="122"/>
      <c r="AL71" s="122"/>
      <c r="AM71" s="122"/>
      <c r="AN71" s="122">
        <f>AO71-AM71</f>
        <v>0</v>
      </c>
      <c r="AO71" s="123"/>
      <c r="AP71" s="123"/>
      <c r="AQ71" s="123"/>
      <c r="AR71" s="123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</row>
    <row r="72" spans="1:73" ht="15" customHeight="1" hidden="1">
      <c r="A72" s="128"/>
      <c r="B72" s="129"/>
      <c r="C72" s="129"/>
      <c r="D72" s="130"/>
      <c r="E72" s="129"/>
      <c r="F72" s="131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32"/>
      <c r="AL72" s="132"/>
      <c r="AM72" s="132"/>
      <c r="AN72" s="124"/>
      <c r="AO72" s="124"/>
      <c r="AP72" s="124"/>
      <c r="AQ72" s="124"/>
      <c r="AR72" s="124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</row>
    <row r="73" spans="1:76" s="12" customFormat="1" ht="18.75" customHeight="1" hidden="1">
      <c r="A73" s="79" t="s">
        <v>25</v>
      </c>
      <c r="B73" s="80" t="s">
        <v>126</v>
      </c>
      <c r="C73" s="80" t="s">
        <v>141</v>
      </c>
      <c r="D73" s="95"/>
      <c r="E73" s="80"/>
      <c r="F73" s="82">
        <f aca="true" t="shared" si="51" ref="F73:O73">F74+F78+F86+F76</f>
        <v>88587</v>
      </c>
      <c r="G73" s="82">
        <f t="shared" si="51"/>
        <v>114895</v>
      </c>
      <c r="H73" s="82">
        <f t="shared" si="51"/>
        <v>203482</v>
      </c>
      <c r="I73" s="82">
        <f t="shared" si="51"/>
        <v>0</v>
      </c>
      <c r="J73" s="82">
        <f t="shared" si="51"/>
        <v>131040</v>
      </c>
      <c r="K73" s="82">
        <f t="shared" si="51"/>
        <v>0</v>
      </c>
      <c r="L73" s="82">
        <f t="shared" si="51"/>
        <v>0</v>
      </c>
      <c r="M73" s="82">
        <f t="shared" si="51"/>
        <v>131040</v>
      </c>
      <c r="N73" s="82">
        <f t="shared" si="51"/>
        <v>178067</v>
      </c>
      <c r="O73" s="82">
        <f t="shared" si="51"/>
        <v>309107</v>
      </c>
      <c r="P73" s="82">
        <f aca="true" t="shared" si="52" ref="P73:Y73">P74+P78+P86+P76</f>
        <v>0</v>
      </c>
      <c r="Q73" s="82">
        <f t="shared" si="52"/>
        <v>308825</v>
      </c>
      <c r="R73" s="82">
        <f t="shared" si="52"/>
        <v>0</v>
      </c>
      <c r="S73" s="82">
        <f t="shared" si="52"/>
        <v>0</v>
      </c>
      <c r="T73" s="82">
        <f t="shared" si="52"/>
        <v>309107</v>
      </c>
      <c r="U73" s="82">
        <f t="shared" si="52"/>
        <v>308825</v>
      </c>
      <c r="V73" s="82">
        <f t="shared" si="52"/>
        <v>0</v>
      </c>
      <c r="W73" s="82">
        <f t="shared" si="52"/>
        <v>0</v>
      </c>
      <c r="X73" s="82">
        <f t="shared" si="52"/>
        <v>309107</v>
      </c>
      <c r="Y73" s="82">
        <f t="shared" si="52"/>
        <v>308825</v>
      </c>
      <c r="Z73" s="82">
        <f>Z74+Z78+Z86+Z76</f>
        <v>1500</v>
      </c>
      <c r="AA73" s="82">
        <f>AA74+AA78+AA86+AA76</f>
        <v>310607</v>
      </c>
      <c r="AB73" s="82">
        <f>AB74+AB78+AB86+AB76</f>
        <v>308825</v>
      </c>
      <c r="AC73" s="82">
        <f>AC74+AC78+AC86+AC76</f>
        <v>0</v>
      </c>
      <c r="AD73" s="82">
        <f>AD74+AD78+AD86+AD76</f>
        <v>0</v>
      </c>
      <c r="AE73" s="82"/>
      <c r="AF73" s="82">
        <f aca="true" t="shared" si="53" ref="AF73:AN73">AF74+AF78+AF86+AF76</f>
        <v>310607</v>
      </c>
      <c r="AG73" s="82">
        <f t="shared" si="53"/>
        <v>0</v>
      </c>
      <c r="AH73" s="82">
        <f t="shared" si="53"/>
        <v>308825</v>
      </c>
      <c r="AI73" s="82">
        <f t="shared" si="53"/>
        <v>0</v>
      </c>
      <c r="AJ73" s="82">
        <f t="shared" si="53"/>
        <v>0</v>
      </c>
      <c r="AK73" s="82">
        <f t="shared" si="53"/>
        <v>310607</v>
      </c>
      <c r="AL73" s="82">
        <f t="shared" si="53"/>
        <v>0</v>
      </c>
      <c r="AM73" s="82">
        <f t="shared" si="53"/>
        <v>308825</v>
      </c>
      <c r="AN73" s="82">
        <f t="shared" si="53"/>
        <v>-308825</v>
      </c>
      <c r="AO73" s="82">
        <f aca="true" t="shared" si="54" ref="AO73:AU73">AO74+AO78+AO86+AO76</f>
        <v>0</v>
      </c>
      <c r="AP73" s="82">
        <f t="shared" si="54"/>
        <v>0</v>
      </c>
      <c r="AQ73" s="82">
        <f t="shared" si="54"/>
        <v>0</v>
      </c>
      <c r="AR73" s="82">
        <f t="shared" si="54"/>
        <v>0</v>
      </c>
      <c r="AS73" s="82">
        <f t="shared" si="54"/>
        <v>0</v>
      </c>
      <c r="AT73" s="82">
        <f t="shared" si="54"/>
        <v>0</v>
      </c>
      <c r="AU73" s="82">
        <f t="shared" si="54"/>
        <v>0</v>
      </c>
      <c r="AV73" s="84"/>
      <c r="AW73" s="84"/>
      <c r="AX73" s="82">
        <f>AX74+AX78+AX86+AX76</f>
        <v>0</v>
      </c>
      <c r="AY73" s="82">
        <f>AY74+AY78+AY86+AY76</f>
        <v>0</v>
      </c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11"/>
      <c r="BW73" s="11"/>
      <c r="BX73" s="11"/>
    </row>
    <row r="74" spans="1:76" s="10" customFormat="1" ht="66" customHeight="1" hidden="1">
      <c r="A74" s="98" t="s">
        <v>132</v>
      </c>
      <c r="B74" s="99" t="s">
        <v>126</v>
      </c>
      <c r="C74" s="99" t="s">
        <v>141</v>
      </c>
      <c r="D74" s="100" t="s">
        <v>123</v>
      </c>
      <c r="E74" s="99"/>
      <c r="F74" s="87">
        <f aca="true" t="shared" si="55" ref="F74:AY74">F75</f>
        <v>21675</v>
      </c>
      <c r="G74" s="87">
        <f t="shared" si="55"/>
        <v>-20946</v>
      </c>
      <c r="H74" s="87">
        <f t="shared" si="55"/>
        <v>729</v>
      </c>
      <c r="I74" s="87">
        <f t="shared" si="55"/>
        <v>0</v>
      </c>
      <c r="J74" s="87">
        <f t="shared" si="55"/>
        <v>780</v>
      </c>
      <c r="K74" s="87">
        <f t="shared" si="55"/>
        <v>0</v>
      </c>
      <c r="L74" s="87">
        <f t="shared" si="55"/>
        <v>0</v>
      </c>
      <c r="M74" s="87">
        <f t="shared" si="55"/>
        <v>780</v>
      </c>
      <c r="N74" s="87">
        <f t="shared" si="55"/>
        <v>-55</v>
      </c>
      <c r="O74" s="87">
        <f t="shared" si="55"/>
        <v>725</v>
      </c>
      <c r="P74" s="87">
        <f t="shared" si="55"/>
        <v>0</v>
      </c>
      <c r="Q74" s="87">
        <f t="shared" si="55"/>
        <v>725</v>
      </c>
      <c r="R74" s="87">
        <f t="shared" si="55"/>
        <v>0</v>
      </c>
      <c r="S74" s="87">
        <f t="shared" si="55"/>
        <v>0</v>
      </c>
      <c r="T74" s="87">
        <f t="shared" si="55"/>
        <v>725</v>
      </c>
      <c r="U74" s="87">
        <f t="shared" si="55"/>
        <v>725</v>
      </c>
      <c r="V74" s="87">
        <f t="shared" si="55"/>
        <v>0</v>
      </c>
      <c r="W74" s="87">
        <f t="shared" si="55"/>
        <v>0</v>
      </c>
      <c r="X74" s="87">
        <f t="shared" si="55"/>
        <v>725</v>
      </c>
      <c r="Y74" s="87">
        <f t="shared" si="55"/>
        <v>725</v>
      </c>
      <c r="Z74" s="87">
        <f t="shared" si="55"/>
        <v>0</v>
      </c>
      <c r="AA74" s="87">
        <f t="shared" si="55"/>
        <v>725</v>
      </c>
      <c r="AB74" s="87">
        <f t="shared" si="55"/>
        <v>725</v>
      </c>
      <c r="AC74" s="87">
        <f t="shared" si="55"/>
        <v>0</v>
      </c>
      <c r="AD74" s="87">
        <f t="shared" si="55"/>
        <v>0</v>
      </c>
      <c r="AE74" s="87"/>
      <c r="AF74" s="87">
        <f t="shared" si="55"/>
        <v>725</v>
      </c>
      <c r="AG74" s="87">
        <f t="shared" si="55"/>
        <v>0</v>
      </c>
      <c r="AH74" s="87">
        <f t="shared" si="55"/>
        <v>725</v>
      </c>
      <c r="AI74" s="87">
        <f t="shared" si="55"/>
        <v>0</v>
      </c>
      <c r="AJ74" s="87">
        <f t="shared" si="55"/>
        <v>0</v>
      </c>
      <c r="AK74" s="87">
        <f t="shared" si="55"/>
        <v>725</v>
      </c>
      <c r="AL74" s="87">
        <f t="shared" si="55"/>
        <v>0</v>
      </c>
      <c r="AM74" s="87">
        <f t="shared" si="55"/>
        <v>725</v>
      </c>
      <c r="AN74" s="87">
        <f t="shared" si="55"/>
        <v>-725</v>
      </c>
      <c r="AO74" s="87">
        <f t="shared" si="55"/>
        <v>0</v>
      </c>
      <c r="AP74" s="87">
        <f t="shared" si="55"/>
        <v>0</v>
      </c>
      <c r="AQ74" s="87">
        <f t="shared" si="55"/>
        <v>0</v>
      </c>
      <c r="AR74" s="87">
        <f t="shared" si="55"/>
        <v>0</v>
      </c>
      <c r="AS74" s="87">
        <f t="shared" si="55"/>
        <v>0</v>
      </c>
      <c r="AT74" s="87">
        <f t="shared" si="55"/>
        <v>0</v>
      </c>
      <c r="AU74" s="87">
        <f t="shared" si="55"/>
        <v>0</v>
      </c>
      <c r="AV74" s="77"/>
      <c r="AW74" s="77"/>
      <c r="AX74" s="87">
        <f t="shared" si="55"/>
        <v>0</v>
      </c>
      <c r="AY74" s="87">
        <f t="shared" si="55"/>
        <v>0</v>
      </c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9"/>
      <c r="BW74" s="9"/>
      <c r="BX74" s="9"/>
    </row>
    <row r="75" spans="1:76" s="14" customFormat="1" ht="33" customHeight="1" hidden="1">
      <c r="A75" s="98" t="s">
        <v>128</v>
      </c>
      <c r="B75" s="99" t="s">
        <v>126</v>
      </c>
      <c r="C75" s="99" t="s">
        <v>141</v>
      </c>
      <c r="D75" s="100" t="s">
        <v>123</v>
      </c>
      <c r="E75" s="99" t="s">
        <v>129</v>
      </c>
      <c r="F75" s="87">
        <v>21675</v>
      </c>
      <c r="G75" s="87">
        <f>H75-F75</f>
        <v>-20946</v>
      </c>
      <c r="H75" s="109">
        <v>729</v>
      </c>
      <c r="I75" s="109"/>
      <c r="J75" s="109">
        <v>780</v>
      </c>
      <c r="K75" s="110"/>
      <c r="L75" s="110"/>
      <c r="M75" s="87">
        <v>780</v>
      </c>
      <c r="N75" s="87">
        <f>O75-M75</f>
        <v>-55</v>
      </c>
      <c r="O75" s="87">
        <v>725</v>
      </c>
      <c r="P75" s="87"/>
      <c r="Q75" s="87">
        <v>725</v>
      </c>
      <c r="R75" s="89"/>
      <c r="S75" s="89"/>
      <c r="T75" s="87">
        <f>O75+R75</f>
        <v>725</v>
      </c>
      <c r="U75" s="87">
        <f>Q75+S75</f>
        <v>725</v>
      </c>
      <c r="V75" s="89"/>
      <c r="W75" s="89"/>
      <c r="X75" s="87">
        <f>T75+V75</f>
        <v>725</v>
      </c>
      <c r="Y75" s="87">
        <f>U75+W75</f>
        <v>725</v>
      </c>
      <c r="Z75" s="89"/>
      <c r="AA75" s="87">
        <f>X75+Z75</f>
        <v>725</v>
      </c>
      <c r="AB75" s="87">
        <f>Y75</f>
        <v>725</v>
      </c>
      <c r="AC75" s="89"/>
      <c r="AD75" s="89"/>
      <c r="AE75" s="89"/>
      <c r="AF75" s="87">
        <f>AA75+AC75</f>
        <v>725</v>
      </c>
      <c r="AG75" s="89"/>
      <c r="AH75" s="87">
        <f>AB75</f>
        <v>725</v>
      </c>
      <c r="AI75" s="89"/>
      <c r="AJ75" s="89"/>
      <c r="AK75" s="87">
        <f>AF75+AI75</f>
        <v>725</v>
      </c>
      <c r="AL75" s="87">
        <f>AG75</f>
        <v>0</v>
      </c>
      <c r="AM75" s="87">
        <f>AH75+AJ75</f>
        <v>725</v>
      </c>
      <c r="AN75" s="87">
        <f>AO75-AM75</f>
        <v>-725</v>
      </c>
      <c r="AO75" s="90"/>
      <c r="AP75" s="90"/>
      <c r="AQ75" s="90"/>
      <c r="AR75" s="90"/>
      <c r="AS75" s="89"/>
      <c r="AT75" s="87">
        <f>AO75+AR75</f>
        <v>0</v>
      </c>
      <c r="AU75" s="87">
        <f>AQ75+AS75</f>
        <v>0</v>
      </c>
      <c r="AV75" s="89"/>
      <c r="AW75" s="89"/>
      <c r="AX75" s="87">
        <f>AR75+AU75</f>
        <v>0</v>
      </c>
      <c r="AY75" s="87">
        <f>AT75+AV75</f>
        <v>0</v>
      </c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13"/>
      <c r="BW75" s="13"/>
      <c r="BX75" s="13"/>
    </row>
    <row r="76" spans="1:76" s="16" customFormat="1" ht="49.5" customHeight="1" hidden="1">
      <c r="A76" s="98" t="s">
        <v>218</v>
      </c>
      <c r="B76" s="99" t="s">
        <v>126</v>
      </c>
      <c r="C76" s="99" t="s">
        <v>141</v>
      </c>
      <c r="D76" s="100" t="s">
        <v>219</v>
      </c>
      <c r="E76" s="99"/>
      <c r="F76" s="87">
        <f aca="true" t="shared" si="56" ref="F76:AY76">F77</f>
        <v>0</v>
      </c>
      <c r="G76" s="87">
        <f t="shared" si="56"/>
        <v>1896</v>
      </c>
      <c r="H76" s="87">
        <f t="shared" si="56"/>
        <v>1896</v>
      </c>
      <c r="I76" s="87">
        <f t="shared" si="56"/>
        <v>0</v>
      </c>
      <c r="J76" s="87">
        <f t="shared" si="56"/>
        <v>2035</v>
      </c>
      <c r="K76" s="87">
        <f t="shared" si="56"/>
        <v>0</v>
      </c>
      <c r="L76" s="87">
        <f t="shared" si="56"/>
        <v>0</v>
      </c>
      <c r="M76" s="87">
        <f t="shared" si="56"/>
        <v>2035</v>
      </c>
      <c r="N76" s="87">
        <f t="shared" si="56"/>
        <v>-320</v>
      </c>
      <c r="O76" s="87">
        <f t="shared" si="56"/>
        <v>1715</v>
      </c>
      <c r="P76" s="87">
        <f t="shared" si="56"/>
        <v>0</v>
      </c>
      <c r="Q76" s="87">
        <f t="shared" si="56"/>
        <v>1715</v>
      </c>
      <c r="R76" s="87">
        <f t="shared" si="56"/>
        <v>0</v>
      </c>
      <c r="S76" s="87">
        <f t="shared" si="56"/>
        <v>0</v>
      </c>
      <c r="T76" s="87">
        <f t="shared" si="56"/>
        <v>1715</v>
      </c>
      <c r="U76" s="87">
        <f t="shared" si="56"/>
        <v>1715</v>
      </c>
      <c r="V76" s="87">
        <f t="shared" si="56"/>
        <v>0</v>
      </c>
      <c r="W76" s="87">
        <f t="shared" si="56"/>
        <v>0</v>
      </c>
      <c r="X76" s="87">
        <f t="shared" si="56"/>
        <v>1715</v>
      </c>
      <c r="Y76" s="87">
        <f t="shared" si="56"/>
        <v>1715</v>
      </c>
      <c r="Z76" s="87">
        <f t="shared" si="56"/>
        <v>1500</v>
      </c>
      <c r="AA76" s="87">
        <f t="shared" si="56"/>
        <v>3215</v>
      </c>
      <c r="AB76" s="87">
        <f t="shared" si="56"/>
        <v>1715</v>
      </c>
      <c r="AC76" s="87">
        <f t="shared" si="56"/>
        <v>0</v>
      </c>
      <c r="AD76" s="87">
        <f t="shared" si="56"/>
        <v>0</v>
      </c>
      <c r="AE76" s="87"/>
      <c r="AF76" s="87">
        <f t="shared" si="56"/>
        <v>3215</v>
      </c>
      <c r="AG76" s="87">
        <f t="shared" si="56"/>
        <v>0</v>
      </c>
      <c r="AH76" s="87">
        <f t="shared" si="56"/>
        <v>1715</v>
      </c>
      <c r="AI76" s="87">
        <f t="shared" si="56"/>
        <v>0</v>
      </c>
      <c r="AJ76" s="87">
        <f t="shared" si="56"/>
        <v>0</v>
      </c>
      <c r="AK76" s="87">
        <f t="shared" si="56"/>
        <v>3215</v>
      </c>
      <c r="AL76" s="87">
        <f t="shared" si="56"/>
        <v>0</v>
      </c>
      <c r="AM76" s="87">
        <f t="shared" si="56"/>
        <v>1715</v>
      </c>
      <c r="AN76" s="87">
        <f t="shared" si="56"/>
        <v>-1715</v>
      </c>
      <c r="AO76" s="87">
        <f t="shared" si="56"/>
        <v>0</v>
      </c>
      <c r="AP76" s="87">
        <f t="shared" si="56"/>
        <v>0</v>
      </c>
      <c r="AQ76" s="87">
        <f t="shared" si="56"/>
        <v>0</v>
      </c>
      <c r="AR76" s="87">
        <f t="shared" si="56"/>
        <v>0</v>
      </c>
      <c r="AS76" s="87">
        <f t="shared" si="56"/>
        <v>0</v>
      </c>
      <c r="AT76" s="87">
        <f t="shared" si="56"/>
        <v>0</v>
      </c>
      <c r="AU76" s="87">
        <f t="shared" si="56"/>
        <v>0</v>
      </c>
      <c r="AV76" s="91"/>
      <c r="AW76" s="91"/>
      <c r="AX76" s="87">
        <f t="shared" si="56"/>
        <v>0</v>
      </c>
      <c r="AY76" s="87">
        <f t="shared" si="56"/>
        <v>0</v>
      </c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15"/>
      <c r="BW76" s="15"/>
      <c r="BX76" s="15"/>
    </row>
    <row r="77" spans="1:76" s="16" customFormat="1" ht="16.5" customHeight="1" hidden="1">
      <c r="A77" s="98" t="s">
        <v>220</v>
      </c>
      <c r="B77" s="99" t="s">
        <v>126</v>
      </c>
      <c r="C77" s="99" t="s">
        <v>141</v>
      </c>
      <c r="D77" s="100" t="s">
        <v>219</v>
      </c>
      <c r="E77" s="99" t="s">
        <v>221</v>
      </c>
      <c r="F77" s="87"/>
      <c r="G77" s="87">
        <f>H77-F77</f>
        <v>1896</v>
      </c>
      <c r="H77" s="109">
        <v>1896</v>
      </c>
      <c r="I77" s="109"/>
      <c r="J77" s="109">
        <v>2035</v>
      </c>
      <c r="K77" s="109"/>
      <c r="L77" s="109"/>
      <c r="M77" s="87">
        <v>2035</v>
      </c>
      <c r="N77" s="87">
        <f>O77-M77</f>
        <v>-320</v>
      </c>
      <c r="O77" s="87">
        <v>1715</v>
      </c>
      <c r="P77" s="87"/>
      <c r="Q77" s="87">
        <v>1715</v>
      </c>
      <c r="R77" s="91"/>
      <c r="S77" s="91"/>
      <c r="T77" s="87">
        <f>O77+R77</f>
        <v>1715</v>
      </c>
      <c r="U77" s="87">
        <f>Q77+S77</f>
        <v>1715</v>
      </c>
      <c r="V77" s="91"/>
      <c r="W77" s="91"/>
      <c r="X77" s="87">
        <f>T77+V77</f>
        <v>1715</v>
      </c>
      <c r="Y77" s="87">
        <f>U77+W77</f>
        <v>1715</v>
      </c>
      <c r="Z77" s="87">
        <v>1500</v>
      </c>
      <c r="AA77" s="87">
        <f>X77+Z77</f>
        <v>3215</v>
      </c>
      <c r="AB77" s="87">
        <f>Y77</f>
        <v>1715</v>
      </c>
      <c r="AC77" s="87"/>
      <c r="AD77" s="87"/>
      <c r="AE77" s="87"/>
      <c r="AF77" s="87">
        <f>AA77+AC77</f>
        <v>3215</v>
      </c>
      <c r="AG77" s="87"/>
      <c r="AH77" s="87">
        <f>AB77</f>
        <v>1715</v>
      </c>
      <c r="AI77" s="91"/>
      <c r="AJ77" s="91"/>
      <c r="AK77" s="87">
        <f>AF77+AI77</f>
        <v>3215</v>
      </c>
      <c r="AL77" s="87">
        <f>AG77</f>
        <v>0</v>
      </c>
      <c r="AM77" s="87">
        <f>AH77+AJ77</f>
        <v>1715</v>
      </c>
      <c r="AN77" s="87">
        <f>AO77-AM77</f>
        <v>-1715</v>
      </c>
      <c r="AO77" s="87"/>
      <c r="AP77" s="87"/>
      <c r="AQ77" s="87"/>
      <c r="AR77" s="87"/>
      <c r="AS77" s="91"/>
      <c r="AT77" s="87">
        <f>AO77+AR77</f>
        <v>0</v>
      </c>
      <c r="AU77" s="87">
        <f>AQ77+AS77</f>
        <v>0</v>
      </c>
      <c r="AV77" s="91"/>
      <c r="AW77" s="91"/>
      <c r="AX77" s="87">
        <f>AR77+AU77</f>
        <v>0</v>
      </c>
      <c r="AY77" s="87">
        <f>AT77+AV77</f>
        <v>0</v>
      </c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15"/>
      <c r="BW77" s="15"/>
      <c r="BX77" s="15"/>
    </row>
    <row r="78" spans="1:76" s="10" customFormat="1" ht="33" customHeight="1" hidden="1">
      <c r="A78" s="98" t="s">
        <v>26</v>
      </c>
      <c r="B78" s="99" t="s">
        <v>126</v>
      </c>
      <c r="C78" s="99" t="s">
        <v>141</v>
      </c>
      <c r="D78" s="100" t="s">
        <v>27</v>
      </c>
      <c r="E78" s="99"/>
      <c r="F78" s="87">
        <f>F79+F84</f>
        <v>59454</v>
      </c>
      <c r="G78" s="87">
        <f aca="true" t="shared" si="57" ref="G78:L78">G79+G84+G85</f>
        <v>117306</v>
      </c>
      <c r="H78" s="87">
        <f t="shared" si="57"/>
        <v>176760</v>
      </c>
      <c r="I78" s="87">
        <f t="shared" si="57"/>
        <v>0</v>
      </c>
      <c r="J78" s="87">
        <f t="shared" si="57"/>
        <v>105804</v>
      </c>
      <c r="K78" s="87">
        <f t="shared" si="57"/>
        <v>0</v>
      </c>
      <c r="L78" s="87">
        <f t="shared" si="57"/>
        <v>0</v>
      </c>
      <c r="M78" s="87">
        <f aca="true" t="shared" si="58" ref="M78:Z78">M79+M80+M84+M85</f>
        <v>105804</v>
      </c>
      <c r="N78" s="87">
        <f t="shared" si="58"/>
        <v>193674</v>
      </c>
      <c r="O78" s="87">
        <f t="shared" si="58"/>
        <v>299478</v>
      </c>
      <c r="P78" s="87">
        <f t="shared" si="58"/>
        <v>0</v>
      </c>
      <c r="Q78" s="87">
        <f t="shared" si="58"/>
        <v>299206</v>
      </c>
      <c r="R78" s="87">
        <f t="shared" si="58"/>
        <v>0</v>
      </c>
      <c r="S78" s="87">
        <f t="shared" si="58"/>
        <v>0</v>
      </c>
      <c r="T78" s="87">
        <f t="shared" si="58"/>
        <v>299478</v>
      </c>
      <c r="U78" s="87">
        <f t="shared" si="58"/>
        <v>299206</v>
      </c>
      <c r="V78" s="87">
        <f t="shared" si="58"/>
        <v>0</v>
      </c>
      <c r="W78" s="87">
        <f t="shared" si="58"/>
        <v>0</v>
      </c>
      <c r="X78" s="87">
        <f t="shared" si="58"/>
        <v>299478</v>
      </c>
      <c r="Y78" s="87">
        <f t="shared" si="58"/>
        <v>299206</v>
      </c>
      <c r="Z78" s="87">
        <f t="shared" si="58"/>
        <v>0</v>
      </c>
      <c r="AA78" s="87">
        <f>AA79+AA80+AA84+AA85</f>
        <v>299478</v>
      </c>
      <c r="AB78" s="87">
        <f>AB79+AB80+AB84+AB85</f>
        <v>299206</v>
      </c>
      <c r="AC78" s="87">
        <f>AC79+AC80+AC84+AC85</f>
        <v>0</v>
      </c>
      <c r="AD78" s="87">
        <f>AD79+AD80+AD84+AD85</f>
        <v>0</v>
      </c>
      <c r="AE78" s="87"/>
      <c r="AF78" s="87">
        <f aca="true" t="shared" si="59" ref="AF78:AM78">AF79+AF80+AF84+AF85</f>
        <v>299478</v>
      </c>
      <c r="AG78" s="87">
        <f t="shared" si="59"/>
        <v>0</v>
      </c>
      <c r="AH78" s="87">
        <f t="shared" si="59"/>
        <v>299206</v>
      </c>
      <c r="AI78" s="87">
        <f t="shared" si="59"/>
        <v>0</v>
      </c>
      <c r="AJ78" s="87">
        <f t="shared" si="59"/>
        <v>0</v>
      </c>
      <c r="AK78" s="87">
        <f t="shared" si="59"/>
        <v>299478</v>
      </c>
      <c r="AL78" s="87">
        <f t="shared" si="59"/>
        <v>0</v>
      </c>
      <c r="AM78" s="87">
        <f t="shared" si="59"/>
        <v>299206</v>
      </c>
      <c r="AN78" s="87">
        <f>AN79+AN80+AN84+AN85+AN82</f>
        <v>-299206</v>
      </c>
      <c r="AO78" s="87">
        <f aca="true" t="shared" si="60" ref="AO78:AU78">AO79+AO80+AO84+AO85+AO82</f>
        <v>0</v>
      </c>
      <c r="AP78" s="87">
        <f t="shared" si="60"/>
        <v>0</v>
      </c>
      <c r="AQ78" s="87">
        <f t="shared" si="60"/>
        <v>0</v>
      </c>
      <c r="AR78" s="87">
        <f t="shared" si="60"/>
        <v>0</v>
      </c>
      <c r="AS78" s="87">
        <f t="shared" si="60"/>
        <v>0</v>
      </c>
      <c r="AT78" s="87">
        <f t="shared" si="60"/>
        <v>0</v>
      </c>
      <c r="AU78" s="87">
        <f t="shared" si="60"/>
        <v>0</v>
      </c>
      <c r="AV78" s="77"/>
      <c r="AW78" s="77"/>
      <c r="AX78" s="87">
        <f>AX79+AX80+AX84+AX85+AX82</f>
        <v>0</v>
      </c>
      <c r="AY78" s="87">
        <f>AY79+AY80+AY84+AY85+AY82</f>
        <v>0</v>
      </c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9"/>
      <c r="BW78" s="9"/>
      <c r="BX78" s="9"/>
    </row>
    <row r="79" spans="1:76" s="18" customFormat="1" ht="66" customHeight="1" hidden="1">
      <c r="A79" s="98" t="s">
        <v>136</v>
      </c>
      <c r="B79" s="99" t="s">
        <v>126</v>
      </c>
      <c r="C79" s="99" t="s">
        <v>141</v>
      </c>
      <c r="D79" s="100" t="s">
        <v>27</v>
      </c>
      <c r="E79" s="99" t="s">
        <v>137</v>
      </c>
      <c r="F79" s="87">
        <v>35454</v>
      </c>
      <c r="G79" s="87">
        <f>H79-F79</f>
        <v>24871</v>
      </c>
      <c r="H79" s="87">
        <f>10338+214+1202+30641+415+17515</f>
        <v>60325</v>
      </c>
      <c r="I79" s="87"/>
      <c r="J79" s="87">
        <f>11072+230+1287+31092+445+18960</f>
        <v>63086</v>
      </c>
      <c r="K79" s="105"/>
      <c r="L79" s="105"/>
      <c r="M79" s="87">
        <v>63086</v>
      </c>
      <c r="N79" s="87">
        <f>O79-M79</f>
        <v>200502</v>
      </c>
      <c r="O79" s="87">
        <f>353+10916+250+5766+246303</f>
        <v>263588</v>
      </c>
      <c r="P79" s="87"/>
      <c r="Q79" s="87">
        <f>353+10916+250+5766+246303</f>
        <v>263588</v>
      </c>
      <c r="R79" s="105"/>
      <c r="S79" s="105"/>
      <c r="T79" s="87">
        <f>O79+R79</f>
        <v>263588</v>
      </c>
      <c r="U79" s="87">
        <f>Q79+S79</f>
        <v>263588</v>
      </c>
      <c r="V79" s="105"/>
      <c r="W79" s="105"/>
      <c r="X79" s="87">
        <f>T79+V79</f>
        <v>263588</v>
      </c>
      <c r="Y79" s="87">
        <f>U79+W79</f>
        <v>263588</v>
      </c>
      <c r="Z79" s="105"/>
      <c r="AA79" s="87">
        <f>X79+Z79</f>
        <v>263588</v>
      </c>
      <c r="AB79" s="87">
        <f>Y79</f>
        <v>263588</v>
      </c>
      <c r="AC79" s="105"/>
      <c r="AD79" s="105"/>
      <c r="AE79" s="105"/>
      <c r="AF79" s="87">
        <f>AA79+AC79</f>
        <v>263588</v>
      </c>
      <c r="AG79" s="105"/>
      <c r="AH79" s="87">
        <f>AB79</f>
        <v>263588</v>
      </c>
      <c r="AI79" s="105"/>
      <c r="AJ79" s="105"/>
      <c r="AK79" s="87">
        <f>AF79+AI79</f>
        <v>263588</v>
      </c>
      <c r="AL79" s="87">
        <f>AG79</f>
        <v>0</v>
      </c>
      <c r="AM79" s="87">
        <f>AH79+AJ79</f>
        <v>263588</v>
      </c>
      <c r="AN79" s="87">
        <f>AO79-AM79</f>
        <v>-263588</v>
      </c>
      <c r="AO79" s="87"/>
      <c r="AP79" s="87"/>
      <c r="AQ79" s="87"/>
      <c r="AR79" s="87"/>
      <c r="AS79" s="105"/>
      <c r="AT79" s="87">
        <f>AO79+AR79</f>
        <v>0</v>
      </c>
      <c r="AU79" s="87">
        <f>AQ79+AS79</f>
        <v>0</v>
      </c>
      <c r="AV79" s="105"/>
      <c r="AW79" s="105"/>
      <c r="AX79" s="87">
        <f>AR79+AU79</f>
        <v>0</v>
      </c>
      <c r="AY79" s="87">
        <f>AT79+AV79</f>
        <v>0</v>
      </c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7"/>
      <c r="BW79" s="17"/>
      <c r="BX79" s="17"/>
    </row>
    <row r="80" spans="1:76" s="18" customFormat="1" ht="99" customHeight="1" hidden="1">
      <c r="A80" s="98" t="s">
        <v>265</v>
      </c>
      <c r="B80" s="99" t="s">
        <v>126</v>
      </c>
      <c r="C80" s="99" t="s">
        <v>141</v>
      </c>
      <c r="D80" s="100" t="s">
        <v>248</v>
      </c>
      <c r="E80" s="99"/>
      <c r="F80" s="87"/>
      <c r="G80" s="87"/>
      <c r="H80" s="87"/>
      <c r="I80" s="87"/>
      <c r="J80" s="87"/>
      <c r="K80" s="105"/>
      <c r="L80" s="105"/>
      <c r="M80" s="87">
        <f aca="true" t="shared" si="61" ref="M80:AY80">M81</f>
        <v>0</v>
      </c>
      <c r="N80" s="87">
        <f t="shared" si="61"/>
        <v>2200</v>
      </c>
      <c r="O80" s="87">
        <f t="shared" si="61"/>
        <v>2200</v>
      </c>
      <c r="P80" s="87">
        <f t="shared" si="61"/>
        <v>0</v>
      </c>
      <c r="Q80" s="87">
        <f t="shared" si="61"/>
        <v>2380</v>
      </c>
      <c r="R80" s="87">
        <f t="shared" si="61"/>
        <v>0</v>
      </c>
      <c r="S80" s="87">
        <f t="shared" si="61"/>
        <v>0</v>
      </c>
      <c r="T80" s="87">
        <f t="shared" si="61"/>
        <v>2200</v>
      </c>
      <c r="U80" s="87">
        <f t="shared" si="61"/>
        <v>2380</v>
      </c>
      <c r="V80" s="87">
        <f t="shared" si="61"/>
        <v>0</v>
      </c>
      <c r="W80" s="87">
        <f t="shared" si="61"/>
        <v>0</v>
      </c>
      <c r="X80" s="87">
        <f t="shared" si="61"/>
        <v>2200</v>
      </c>
      <c r="Y80" s="87">
        <f t="shared" si="61"/>
        <v>2380</v>
      </c>
      <c r="Z80" s="87">
        <f t="shared" si="61"/>
        <v>0</v>
      </c>
      <c r="AA80" s="87">
        <f t="shared" si="61"/>
        <v>2200</v>
      </c>
      <c r="AB80" s="87">
        <f t="shared" si="61"/>
        <v>2380</v>
      </c>
      <c r="AC80" s="87">
        <f t="shared" si="61"/>
        <v>0</v>
      </c>
      <c r="AD80" s="87">
        <f t="shared" si="61"/>
        <v>0</v>
      </c>
      <c r="AE80" s="87"/>
      <c r="AF80" s="87">
        <f t="shared" si="61"/>
        <v>2200</v>
      </c>
      <c r="AG80" s="87">
        <f t="shared" si="61"/>
        <v>0</v>
      </c>
      <c r="AH80" s="87">
        <f t="shared" si="61"/>
        <v>2380</v>
      </c>
      <c r="AI80" s="87">
        <f t="shared" si="61"/>
        <v>0</v>
      </c>
      <c r="AJ80" s="87">
        <f t="shared" si="61"/>
        <v>0</v>
      </c>
      <c r="AK80" s="87">
        <f t="shared" si="61"/>
        <v>2200</v>
      </c>
      <c r="AL80" s="87">
        <f t="shared" si="61"/>
        <v>0</v>
      </c>
      <c r="AM80" s="87">
        <f t="shared" si="61"/>
        <v>2380</v>
      </c>
      <c r="AN80" s="87">
        <f t="shared" si="61"/>
        <v>-2380</v>
      </c>
      <c r="AO80" s="87">
        <f t="shared" si="61"/>
        <v>0</v>
      </c>
      <c r="AP80" s="87">
        <f t="shared" si="61"/>
        <v>0</v>
      </c>
      <c r="AQ80" s="87">
        <f t="shared" si="61"/>
        <v>0</v>
      </c>
      <c r="AR80" s="87">
        <f t="shared" si="61"/>
        <v>0</v>
      </c>
      <c r="AS80" s="87">
        <f t="shared" si="61"/>
        <v>0</v>
      </c>
      <c r="AT80" s="87">
        <f t="shared" si="61"/>
        <v>0</v>
      </c>
      <c r="AU80" s="87">
        <f t="shared" si="61"/>
        <v>0</v>
      </c>
      <c r="AV80" s="105"/>
      <c r="AW80" s="105"/>
      <c r="AX80" s="87">
        <f t="shared" si="61"/>
        <v>0</v>
      </c>
      <c r="AY80" s="87">
        <f t="shared" si="61"/>
        <v>0</v>
      </c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7"/>
      <c r="BW80" s="17"/>
      <c r="BX80" s="17"/>
    </row>
    <row r="81" spans="1:76" s="18" customFormat="1" ht="82.5" customHeight="1" hidden="1">
      <c r="A81" s="98" t="s">
        <v>244</v>
      </c>
      <c r="B81" s="99" t="s">
        <v>126</v>
      </c>
      <c r="C81" s="99" t="s">
        <v>141</v>
      </c>
      <c r="D81" s="100" t="s">
        <v>248</v>
      </c>
      <c r="E81" s="99" t="s">
        <v>142</v>
      </c>
      <c r="F81" s="87"/>
      <c r="G81" s="87"/>
      <c r="H81" s="87"/>
      <c r="I81" s="87"/>
      <c r="J81" s="87"/>
      <c r="K81" s="105"/>
      <c r="L81" s="105"/>
      <c r="M81" s="87"/>
      <c r="N81" s="87">
        <f>O81-M81</f>
        <v>2200</v>
      </c>
      <c r="O81" s="87">
        <v>2200</v>
      </c>
      <c r="P81" s="87"/>
      <c r="Q81" s="87">
        <v>2380</v>
      </c>
      <c r="R81" s="105"/>
      <c r="S81" s="105"/>
      <c r="T81" s="87">
        <f>O81+R81</f>
        <v>2200</v>
      </c>
      <c r="U81" s="87">
        <f>Q81+S81</f>
        <v>2380</v>
      </c>
      <c r="V81" s="105"/>
      <c r="W81" s="105"/>
      <c r="X81" s="87">
        <f>T81+V81</f>
        <v>2200</v>
      </c>
      <c r="Y81" s="87">
        <f>U81+W81</f>
        <v>2380</v>
      </c>
      <c r="Z81" s="105"/>
      <c r="AA81" s="87">
        <f>X81+Z81</f>
        <v>2200</v>
      </c>
      <c r="AB81" s="87">
        <f>Y81</f>
        <v>2380</v>
      </c>
      <c r="AC81" s="105"/>
      <c r="AD81" s="105"/>
      <c r="AE81" s="105"/>
      <c r="AF81" s="87">
        <f>AA81+AC81</f>
        <v>2200</v>
      </c>
      <c r="AG81" s="105"/>
      <c r="AH81" s="87">
        <f>AB81</f>
        <v>2380</v>
      </c>
      <c r="AI81" s="105"/>
      <c r="AJ81" s="105"/>
      <c r="AK81" s="87">
        <f>AF81+AI81</f>
        <v>2200</v>
      </c>
      <c r="AL81" s="87">
        <f>AG81</f>
        <v>0</v>
      </c>
      <c r="AM81" s="87">
        <f>AH81+AJ81</f>
        <v>2380</v>
      </c>
      <c r="AN81" s="87">
        <f>AO81-AM81</f>
        <v>-2380</v>
      </c>
      <c r="AO81" s="87"/>
      <c r="AP81" s="87"/>
      <c r="AQ81" s="87"/>
      <c r="AR81" s="87"/>
      <c r="AS81" s="105"/>
      <c r="AT81" s="87">
        <f>AO81+AR81</f>
        <v>0</v>
      </c>
      <c r="AU81" s="87">
        <f>AQ81+AS81</f>
        <v>0</v>
      </c>
      <c r="AV81" s="105"/>
      <c r="AW81" s="105"/>
      <c r="AX81" s="87">
        <f>AR81+AU81</f>
        <v>0</v>
      </c>
      <c r="AY81" s="87">
        <f>AT81+AV81</f>
        <v>0</v>
      </c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7"/>
      <c r="BW81" s="17"/>
      <c r="BX81" s="17"/>
    </row>
    <row r="82" spans="1:76" s="18" customFormat="1" ht="165" customHeight="1" hidden="1">
      <c r="A82" s="119" t="s">
        <v>324</v>
      </c>
      <c r="B82" s="120" t="s">
        <v>126</v>
      </c>
      <c r="C82" s="120" t="s">
        <v>141</v>
      </c>
      <c r="D82" s="121" t="s">
        <v>325</v>
      </c>
      <c r="E82" s="120"/>
      <c r="F82" s="122"/>
      <c r="G82" s="122"/>
      <c r="H82" s="122"/>
      <c r="I82" s="122"/>
      <c r="J82" s="122"/>
      <c r="K82" s="123"/>
      <c r="L82" s="123"/>
      <c r="M82" s="122"/>
      <c r="N82" s="122"/>
      <c r="O82" s="122"/>
      <c r="P82" s="122"/>
      <c r="Q82" s="122"/>
      <c r="R82" s="123"/>
      <c r="S82" s="123"/>
      <c r="T82" s="122"/>
      <c r="U82" s="122"/>
      <c r="V82" s="123"/>
      <c r="W82" s="123"/>
      <c r="X82" s="122"/>
      <c r="Y82" s="122"/>
      <c r="Z82" s="123"/>
      <c r="AA82" s="122"/>
      <c r="AB82" s="122"/>
      <c r="AC82" s="123"/>
      <c r="AD82" s="123"/>
      <c r="AE82" s="123"/>
      <c r="AF82" s="122"/>
      <c r="AG82" s="123"/>
      <c r="AH82" s="122"/>
      <c r="AI82" s="123"/>
      <c r="AJ82" s="123"/>
      <c r="AK82" s="122"/>
      <c r="AL82" s="122"/>
      <c r="AM82" s="122"/>
      <c r="AN82" s="122">
        <f>AN83</f>
        <v>0</v>
      </c>
      <c r="AO82" s="122">
        <f>AO83</f>
        <v>0</v>
      </c>
      <c r="AP82" s="122">
        <f>AP83</f>
        <v>0</v>
      </c>
      <c r="AQ82" s="122">
        <f>AQ83</f>
        <v>0</v>
      </c>
      <c r="AR82" s="122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7"/>
      <c r="BW82" s="17"/>
      <c r="BX82" s="17"/>
    </row>
    <row r="83" spans="1:76" s="18" customFormat="1" ht="82.5" customHeight="1" hidden="1">
      <c r="A83" s="119" t="s">
        <v>244</v>
      </c>
      <c r="B83" s="120" t="s">
        <v>126</v>
      </c>
      <c r="C83" s="120" t="s">
        <v>141</v>
      </c>
      <c r="D83" s="121" t="s">
        <v>325</v>
      </c>
      <c r="E83" s="120" t="s">
        <v>142</v>
      </c>
      <c r="F83" s="122"/>
      <c r="G83" s="122"/>
      <c r="H83" s="122"/>
      <c r="I83" s="122"/>
      <c r="J83" s="122"/>
      <c r="K83" s="123"/>
      <c r="L83" s="123"/>
      <c r="M83" s="122"/>
      <c r="N83" s="122"/>
      <c r="O83" s="122"/>
      <c r="P83" s="122"/>
      <c r="Q83" s="122"/>
      <c r="R83" s="123"/>
      <c r="S83" s="123"/>
      <c r="T83" s="122"/>
      <c r="U83" s="122"/>
      <c r="V83" s="123"/>
      <c r="W83" s="123"/>
      <c r="X83" s="122"/>
      <c r="Y83" s="122"/>
      <c r="Z83" s="123"/>
      <c r="AA83" s="122"/>
      <c r="AB83" s="122"/>
      <c r="AC83" s="123"/>
      <c r="AD83" s="123"/>
      <c r="AE83" s="123"/>
      <c r="AF83" s="122"/>
      <c r="AG83" s="123"/>
      <c r="AH83" s="122"/>
      <c r="AI83" s="123"/>
      <c r="AJ83" s="123"/>
      <c r="AK83" s="122"/>
      <c r="AL83" s="122"/>
      <c r="AM83" s="122"/>
      <c r="AN83" s="122">
        <f>AO83-AM83</f>
        <v>0</v>
      </c>
      <c r="AO83" s="122"/>
      <c r="AP83" s="122"/>
      <c r="AQ83" s="122"/>
      <c r="AR83" s="122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7"/>
      <c r="BW83" s="17"/>
      <c r="BX83" s="17"/>
    </row>
    <row r="84" spans="1:76" s="18" customFormat="1" ht="82.5" customHeight="1" hidden="1">
      <c r="A84" s="98" t="s">
        <v>143</v>
      </c>
      <c r="B84" s="99" t="s">
        <v>126</v>
      </c>
      <c r="C84" s="99" t="s">
        <v>141</v>
      </c>
      <c r="D84" s="100" t="s">
        <v>27</v>
      </c>
      <c r="E84" s="99" t="s">
        <v>144</v>
      </c>
      <c r="F84" s="87">
        <v>24000</v>
      </c>
      <c r="G84" s="87">
        <f>H84-F84</f>
        <v>30000</v>
      </c>
      <c r="H84" s="87">
        <v>54000</v>
      </c>
      <c r="I84" s="87"/>
      <c r="J84" s="87">
        <v>24000</v>
      </c>
      <c r="K84" s="105"/>
      <c r="L84" s="105"/>
      <c r="M84" s="87">
        <v>24000</v>
      </c>
      <c r="N84" s="87">
        <f>O84-M84</f>
        <v>9690</v>
      </c>
      <c r="O84" s="87">
        <f>24000+9690</f>
        <v>33690</v>
      </c>
      <c r="P84" s="87"/>
      <c r="Q84" s="87">
        <f>23548+9690</f>
        <v>33238</v>
      </c>
      <c r="R84" s="105"/>
      <c r="S84" s="105"/>
      <c r="T84" s="87">
        <f>O84+R84</f>
        <v>33690</v>
      </c>
      <c r="U84" s="87">
        <f>Q84+S84</f>
        <v>33238</v>
      </c>
      <c r="V84" s="105"/>
      <c r="W84" s="105"/>
      <c r="X84" s="87">
        <f>T84+V84</f>
        <v>33690</v>
      </c>
      <c r="Y84" s="87">
        <f>U84+W84</f>
        <v>33238</v>
      </c>
      <c r="Z84" s="105"/>
      <c r="AA84" s="87">
        <f>X84+Z84</f>
        <v>33690</v>
      </c>
      <c r="AB84" s="87">
        <f>Y84</f>
        <v>33238</v>
      </c>
      <c r="AC84" s="105"/>
      <c r="AD84" s="105"/>
      <c r="AE84" s="105"/>
      <c r="AF84" s="87">
        <f>AA84+AC84</f>
        <v>33690</v>
      </c>
      <c r="AG84" s="105"/>
      <c r="AH84" s="87">
        <f>AB84</f>
        <v>33238</v>
      </c>
      <c r="AI84" s="105"/>
      <c r="AJ84" s="105"/>
      <c r="AK84" s="87">
        <f>AF84+AI84</f>
        <v>33690</v>
      </c>
      <c r="AL84" s="87">
        <f>AG84</f>
        <v>0</v>
      </c>
      <c r="AM84" s="87">
        <f>AH84+AJ84</f>
        <v>33238</v>
      </c>
      <c r="AN84" s="87">
        <f>AO84-AM84</f>
        <v>-33238</v>
      </c>
      <c r="AO84" s="87"/>
      <c r="AP84" s="105"/>
      <c r="AQ84" s="87"/>
      <c r="AR84" s="87"/>
      <c r="AS84" s="105"/>
      <c r="AT84" s="87">
        <f>AO84+AR84</f>
        <v>0</v>
      </c>
      <c r="AU84" s="87">
        <f>AQ84+AS84</f>
        <v>0</v>
      </c>
      <c r="AV84" s="105"/>
      <c r="AW84" s="105"/>
      <c r="AX84" s="87">
        <f>AR84+AU84</f>
        <v>0</v>
      </c>
      <c r="AY84" s="87">
        <f>AT84+AV84</f>
        <v>0</v>
      </c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7"/>
      <c r="BW84" s="17"/>
      <c r="BX84" s="17"/>
    </row>
    <row r="85" spans="1:76" s="18" customFormat="1" ht="16.5" customHeight="1" hidden="1">
      <c r="A85" s="98" t="s">
        <v>220</v>
      </c>
      <c r="B85" s="99" t="s">
        <v>126</v>
      </c>
      <c r="C85" s="99" t="s">
        <v>141</v>
      </c>
      <c r="D85" s="100" t="s">
        <v>27</v>
      </c>
      <c r="E85" s="99" t="s">
        <v>221</v>
      </c>
      <c r="F85" s="87"/>
      <c r="G85" s="87">
        <f>H85-F85</f>
        <v>62435</v>
      </c>
      <c r="H85" s="87">
        <v>62435</v>
      </c>
      <c r="I85" s="87"/>
      <c r="J85" s="87">
        <v>18718</v>
      </c>
      <c r="K85" s="105"/>
      <c r="L85" s="105"/>
      <c r="M85" s="87">
        <v>18718</v>
      </c>
      <c r="N85" s="87">
        <f>O85-M85</f>
        <v>-18718</v>
      </c>
      <c r="O85" s="87"/>
      <c r="P85" s="87"/>
      <c r="Q85" s="87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8"/>
      <c r="AL85" s="108"/>
      <c r="AM85" s="108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7"/>
      <c r="BW85" s="17"/>
      <c r="BX85" s="17"/>
    </row>
    <row r="86" spans="1:76" s="18" customFormat="1" ht="33" customHeight="1" hidden="1">
      <c r="A86" s="98" t="s">
        <v>120</v>
      </c>
      <c r="B86" s="99" t="s">
        <v>126</v>
      </c>
      <c r="C86" s="99" t="s">
        <v>141</v>
      </c>
      <c r="D86" s="100" t="s">
        <v>121</v>
      </c>
      <c r="E86" s="99"/>
      <c r="F86" s="87">
        <f aca="true" t="shared" si="62" ref="F86:M86">F87</f>
        <v>7458</v>
      </c>
      <c r="G86" s="87">
        <f t="shared" si="62"/>
        <v>16639</v>
      </c>
      <c r="H86" s="87">
        <f t="shared" si="62"/>
        <v>24097</v>
      </c>
      <c r="I86" s="87">
        <f t="shared" si="62"/>
        <v>0</v>
      </c>
      <c r="J86" s="87">
        <f t="shared" si="62"/>
        <v>22421</v>
      </c>
      <c r="K86" s="87">
        <f t="shared" si="62"/>
        <v>0</v>
      </c>
      <c r="L86" s="87">
        <f t="shared" si="62"/>
        <v>0</v>
      </c>
      <c r="M86" s="87">
        <f t="shared" si="62"/>
        <v>22421</v>
      </c>
      <c r="N86" s="87">
        <f aca="true" t="shared" si="63" ref="N86:U86">N87+N88+N91</f>
        <v>-15232</v>
      </c>
      <c r="O86" s="87">
        <f t="shared" si="63"/>
        <v>7189</v>
      </c>
      <c r="P86" s="87">
        <f t="shared" si="63"/>
        <v>0</v>
      </c>
      <c r="Q86" s="87">
        <f t="shared" si="63"/>
        <v>7179</v>
      </c>
      <c r="R86" s="87">
        <f t="shared" si="63"/>
        <v>0</v>
      </c>
      <c r="S86" s="87">
        <f t="shared" si="63"/>
        <v>0</v>
      </c>
      <c r="T86" s="87">
        <f t="shared" si="63"/>
        <v>7189</v>
      </c>
      <c r="U86" s="87">
        <f t="shared" si="63"/>
        <v>7179</v>
      </c>
      <c r="V86" s="87">
        <f aca="true" t="shared" si="64" ref="V86:AB86">V87+V88+V91</f>
        <v>0</v>
      </c>
      <c r="W86" s="87">
        <f t="shared" si="64"/>
        <v>0</v>
      </c>
      <c r="X86" s="87">
        <f t="shared" si="64"/>
        <v>7189</v>
      </c>
      <c r="Y86" s="87">
        <f t="shared" si="64"/>
        <v>7179</v>
      </c>
      <c r="Z86" s="87">
        <f t="shared" si="64"/>
        <v>0</v>
      </c>
      <c r="AA86" s="87">
        <f t="shared" si="64"/>
        <v>7189</v>
      </c>
      <c r="AB86" s="87">
        <f t="shared" si="64"/>
        <v>7179</v>
      </c>
      <c r="AC86" s="87">
        <f>AC87+AC88+AC91</f>
        <v>0</v>
      </c>
      <c r="AD86" s="87">
        <f>AD87+AD88+AD91</f>
        <v>0</v>
      </c>
      <c r="AE86" s="87"/>
      <c r="AF86" s="87">
        <f aca="true" t="shared" si="65" ref="AF86:AU86">AF87+AF88+AF91</f>
        <v>7189</v>
      </c>
      <c r="AG86" s="87">
        <f t="shared" si="65"/>
        <v>0</v>
      </c>
      <c r="AH86" s="87">
        <f t="shared" si="65"/>
        <v>7179</v>
      </c>
      <c r="AI86" s="87">
        <f t="shared" si="65"/>
        <v>0</v>
      </c>
      <c r="AJ86" s="87">
        <f t="shared" si="65"/>
        <v>0</v>
      </c>
      <c r="AK86" s="87">
        <f t="shared" si="65"/>
        <v>7189</v>
      </c>
      <c r="AL86" s="87">
        <f t="shared" si="65"/>
        <v>0</v>
      </c>
      <c r="AM86" s="87">
        <f t="shared" si="65"/>
        <v>7179</v>
      </c>
      <c r="AN86" s="87">
        <f t="shared" si="65"/>
        <v>-7179</v>
      </c>
      <c r="AO86" s="87">
        <f t="shared" si="65"/>
        <v>0</v>
      </c>
      <c r="AP86" s="87">
        <f t="shared" si="65"/>
        <v>0</v>
      </c>
      <c r="AQ86" s="87">
        <f t="shared" si="65"/>
        <v>0</v>
      </c>
      <c r="AR86" s="87">
        <f t="shared" si="65"/>
        <v>0</v>
      </c>
      <c r="AS86" s="87">
        <f t="shared" si="65"/>
        <v>0</v>
      </c>
      <c r="AT86" s="87">
        <f t="shared" si="65"/>
        <v>0</v>
      </c>
      <c r="AU86" s="87">
        <f t="shared" si="65"/>
        <v>0</v>
      </c>
      <c r="AV86" s="105"/>
      <c r="AW86" s="105"/>
      <c r="AX86" s="87">
        <f>AX87+AX88+AX91</f>
        <v>0</v>
      </c>
      <c r="AY86" s="87">
        <f>AY87+AY88+AY91</f>
        <v>0</v>
      </c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7"/>
      <c r="BW86" s="17"/>
      <c r="BX86" s="17"/>
    </row>
    <row r="87" spans="1:76" s="18" customFormat="1" ht="66" customHeight="1" hidden="1">
      <c r="A87" s="98" t="s">
        <v>136</v>
      </c>
      <c r="B87" s="99" t="s">
        <v>126</v>
      </c>
      <c r="C87" s="99" t="s">
        <v>141</v>
      </c>
      <c r="D87" s="100" t="s">
        <v>121</v>
      </c>
      <c r="E87" s="99" t="s">
        <v>137</v>
      </c>
      <c r="F87" s="87">
        <v>7458</v>
      </c>
      <c r="G87" s="87">
        <f>H87-F87</f>
        <v>16639</v>
      </c>
      <c r="H87" s="87">
        <f>4179+19918</f>
        <v>24097</v>
      </c>
      <c r="I87" s="87"/>
      <c r="J87" s="87">
        <f>4179+18242</f>
        <v>22421</v>
      </c>
      <c r="K87" s="105"/>
      <c r="L87" s="105"/>
      <c r="M87" s="87">
        <v>22421</v>
      </c>
      <c r="N87" s="87">
        <f>O87-M87</f>
        <v>-22421</v>
      </c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105"/>
      <c r="AJ87" s="105"/>
      <c r="AK87" s="108"/>
      <c r="AL87" s="108"/>
      <c r="AM87" s="108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7"/>
      <c r="BW87" s="17"/>
      <c r="BX87" s="17"/>
    </row>
    <row r="88" spans="1:76" s="18" customFormat="1" ht="66" customHeight="1" hidden="1">
      <c r="A88" s="133" t="s">
        <v>292</v>
      </c>
      <c r="B88" s="99" t="s">
        <v>126</v>
      </c>
      <c r="C88" s="99" t="s">
        <v>141</v>
      </c>
      <c r="D88" s="100" t="s">
        <v>275</v>
      </c>
      <c r="E88" s="99"/>
      <c r="F88" s="87"/>
      <c r="G88" s="87"/>
      <c r="H88" s="87"/>
      <c r="I88" s="87"/>
      <c r="J88" s="87"/>
      <c r="K88" s="105"/>
      <c r="L88" s="105"/>
      <c r="M88" s="87"/>
      <c r="N88" s="87">
        <f aca="true" t="shared" si="66" ref="N88:AD89">N89</f>
        <v>7179</v>
      </c>
      <c r="O88" s="87">
        <f t="shared" si="66"/>
        <v>7179</v>
      </c>
      <c r="P88" s="87">
        <f t="shared" si="66"/>
        <v>0</v>
      </c>
      <c r="Q88" s="87">
        <f t="shared" si="66"/>
        <v>7179</v>
      </c>
      <c r="R88" s="87">
        <f t="shared" si="66"/>
        <v>0</v>
      </c>
      <c r="S88" s="87">
        <f t="shared" si="66"/>
        <v>0</v>
      </c>
      <c r="T88" s="87">
        <f t="shared" si="66"/>
        <v>7179</v>
      </c>
      <c r="U88" s="87">
        <f t="shared" si="66"/>
        <v>7179</v>
      </c>
      <c r="V88" s="87">
        <f t="shared" si="66"/>
        <v>0</v>
      </c>
      <c r="W88" s="87">
        <f t="shared" si="66"/>
        <v>0</v>
      </c>
      <c r="X88" s="87">
        <f t="shared" si="66"/>
        <v>7179</v>
      </c>
      <c r="Y88" s="87">
        <f t="shared" si="66"/>
        <v>7179</v>
      </c>
      <c r="Z88" s="87">
        <f t="shared" si="66"/>
        <v>0</v>
      </c>
      <c r="AA88" s="87">
        <f t="shared" si="66"/>
        <v>7179</v>
      </c>
      <c r="AB88" s="87">
        <f t="shared" si="66"/>
        <v>7179</v>
      </c>
      <c r="AC88" s="87">
        <f t="shared" si="66"/>
        <v>0</v>
      </c>
      <c r="AD88" s="87">
        <f t="shared" si="66"/>
        <v>0</v>
      </c>
      <c r="AE88" s="87"/>
      <c r="AF88" s="87">
        <f aca="true" t="shared" si="67" ref="AC88:AR89">AF89</f>
        <v>7179</v>
      </c>
      <c r="AG88" s="87">
        <f t="shared" si="67"/>
        <v>0</v>
      </c>
      <c r="AH88" s="87">
        <f t="shared" si="67"/>
        <v>7179</v>
      </c>
      <c r="AI88" s="87">
        <f t="shared" si="67"/>
        <v>0</v>
      </c>
      <c r="AJ88" s="87">
        <f t="shared" si="67"/>
        <v>0</v>
      </c>
      <c r="AK88" s="87">
        <f t="shared" si="67"/>
        <v>7179</v>
      </c>
      <c r="AL88" s="87">
        <f t="shared" si="67"/>
        <v>0</v>
      </c>
      <c r="AM88" s="87">
        <f t="shared" si="67"/>
        <v>7179</v>
      </c>
      <c r="AN88" s="87">
        <f t="shared" si="67"/>
        <v>-7179</v>
      </c>
      <c r="AO88" s="87">
        <f t="shared" si="67"/>
        <v>0</v>
      </c>
      <c r="AP88" s="87">
        <f t="shared" si="67"/>
        <v>0</v>
      </c>
      <c r="AQ88" s="87">
        <f t="shared" si="67"/>
        <v>0</v>
      </c>
      <c r="AR88" s="87">
        <f t="shared" si="67"/>
        <v>0</v>
      </c>
      <c r="AS88" s="87">
        <f aca="true" t="shared" si="68" ref="AS88:AY89">AS89</f>
        <v>0</v>
      </c>
      <c r="AT88" s="87">
        <f t="shared" si="68"/>
        <v>0</v>
      </c>
      <c r="AU88" s="87">
        <f t="shared" si="68"/>
        <v>0</v>
      </c>
      <c r="AV88" s="105"/>
      <c r="AW88" s="105"/>
      <c r="AX88" s="87">
        <f t="shared" si="68"/>
        <v>0</v>
      </c>
      <c r="AY88" s="87">
        <f t="shared" si="68"/>
        <v>0</v>
      </c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7"/>
      <c r="BW88" s="17"/>
      <c r="BX88" s="17"/>
    </row>
    <row r="89" spans="1:76" s="18" customFormat="1" ht="82.5" customHeight="1" hidden="1">
      <c r="A89" s="133" t="s">
        <v>293</v>
      </c>
      <c r="B89" s="99" t="s">
        <v>126</v>
      </c>
      <c r="C89" s="99" t="s">
        <v>141</v>
      </c>
      <c r="D89" s="100" t="s">
        <v>276</v>
      </c>
      <c r="E89" s="99"/>
      <c r="F89" s="87"/>
      <c r="G89" s="87"/>
      <c r="H89" s="87"/>
      <c r="I89" s="87"/>
      <c r="J89" s="87"/>
      <c r="K89" s="105"/>
      <c r="L89" s="105"/>
      <c r="M89" s="87"/>
      <c r="N89" s="87">
        <f t="shared" si="66"/>
        <v>7179</v>
      </c>
      <c r="O89" s="87">
        <f t="shared" si="66"/>
        <v>7179</v>
      </c>
      <c r="P89" s="87">
        <f t="shared" si="66"/>
        <v>0</v>
      </c>
      <c r="Q89" s="87">
        <f t="shared" si="66"/>
        <v>7179</v>
      </c>
      <c r="R89" s="87">
        <f t="shared" si="66"/>
        <v>0</v>
      </c>
      <c r="S89" s="87">
        <f t="shared" si="66"/>
        <v>0</v>
      </c>
      <c r="T89" s="87">
        <f t="shared" si="66"/>
        <v>7179</v>
      </c>
      <c r="U89" s="87">
        <f t="shared" si="66"/>
        <v>7179</v>
      </c>
      <c r="V89" s="87">
        <f t="shared" si="66"/>
        <v>0</v>
      </c>
      <c r="W89" s="87">
        <f t="shared" si="66"/>
        <v>0</v>
      </c>
      <c r="X89" s="87">
        <f t="shared" si="66"/>
        <v>7179</v>
      </c>
      <c r="Y89" s="87">
        <f t="shared" si="66"/>
        <v>7179</v>
      </c>
      <c r="Z89" s="87">
        <f t="shared" si="66"/>
        <v>0</v>
      </c>
      <c r="AA89" s="87">
        <f t="shared" si="66"/>
        <v>7179</v>
      </c>
      <c r="AB89" s="87">
        <f t="shared" si="66"/>
        <v>7179</v>
      </c>
      <c r="AC89" s="87">
        <f t="shared" si="67"/>
        <v>0</v>
      </c>
      <c r="AD89" s="87">
        <f t="shared" si="67"/>
        <v>0</v>
      </c>
      <c r="AE89" s="87"/>
      <c r="AF89" s="87">
        <f t="shared" si="67"/>
        <v>7179</v>
      </c>
      <c r="AG89" s="87">
        <f t="shared" si="67"/>
        <v>0</v>
      </c>
      <c r="AH89" s="87">
        <f t="shared" si="67"/>
        <v>7179</v>
      </c>
      <c r="AI89" s="87">
        <f t="shared" si="67"/>
        <v>0</v>
      </c>
      <c r="AJ89" s="87">
        <f t="shared" si="67"/>
        <v>0</v>
      </c>
      <c r="AK89" s="87">
        <f t="shared" si="67"/>
        <v>7179</v>
      </c>
      <c r="AL89" s="87">
        <f t="shared" si="67"/>
        <v>0</v>
      </c>
      <c r="AM89" s="87">
        <f t="shared" si="67"/>
        <v>7179</v>
      </c>
      <c r="AN89" s="87">
        <f t="shared" si="67"/>
        <v>-7179</v>
      </c>
      <c r="AO89" s="87">
        <f t="shared" si="67"/>
        <v>0</v>
      </c>
      <c r="AP89" s="87">
        <f t="shared" si="67"/>
        <v>0</v>
      </c>
      <c r="AQ89" s="87">
        <f t="shared" si="67"/>
        <v>0</v>
      </c>
      <c r="AR89" s="87">
        <f t="shared" si="67"/>
        <v>0</v>
      </c>
      <c r="AS89" s="87">
        <f t="shared" si="68"/>
        <v>0</v>
      </c>
      <c r="AT89" s="87">
        <f t="shared" si="68"/>
        <v>0</v>
      </c>
      <c r="AU89" s="87">
        <f t="shared" si="68"/>
        <v>0</v>
      </c>
      <c r="AV89" s="105"/>
      <c r="AW89" s="105"/>
      <c r="AX89" s="87">
        <f t="shared" si="68"/>
        <v>0</v>
      </c>
      <c r="AY89" s="87">
        <f t="shared" si="68"/>
        <v>0</v>
      </c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7"/>
      <c r="BW89" s="17"/>
      <c r="BX89" s="17"/>
    </row>
    <row r="90" spans="1:76" s="18" customFormat="1" ht="66" customHeight="1" hidden="1">
      <c r="A90" s="98" t="s">
        <v>136</v>
      </c>
      <c r="B90" s="99" t="s">
        <v>126</v>
      </c>
      <c r="C90" s="99" t="s">
        <v>141</v>
      </c>
      <c r="D90" s="100" t="s">
        <v>276</v>
      </c>
      <c r="E90" s="99" t="s">
        <v>137</v>
      </c>
      <c r="F90" s="87"/>
      <c r="G90" s="87"/>
      <c r="H90" s="87"/>
      <c r="I90" s="87"/>
      <c r="J90" s="87"/>
      <c r="K90" s="105"/>
      <c r="L90" s="105"/>
      <c r="M90" s="87"/>
      <c r="N90" s="87">
        <f>O90-M90</f>
        <v>7179</v>
      </c>
      <c r="O90" s="87">
        <v>7179</v>
      </c>
      <c r="P90" s="87"/>
      <c r="Q90" s="87">
        <v>7179</v>
      </c>
      <c r="R90" s="105"/>
      <c r="S90" s="105"/>
      <c r="T90" s="87">
        <f>O90+R90</f>
        <v>7179</v>
      </c>
      <c r="U90" s="87">
        <f>Q90+S90</f>
        <v>7179</v>
      </c>
      <c r="V90" s="105"/>
      <c r="W90" s="105"/>
      <c r="X90" s="87">
        <f>T90+V90</f>
        <v>7179</v>
      </c>
      <c r="Y90" s="87">
        <f>U90+W90</f>
        <v>7179</v>
      </c>
      <c r="Z90" s="105"/>
      <c r="AA90" s="87">
        <f>X90+Z90</f>
        <v>7179</v>
      </c>
      <c r="AB90" s="87">
        <f>Y90</f>
        <v>7179</v>
      </c>
      <c r="AC90" s="105"/>
      <c r="AD90" s="105"/>
      <c r="AE90" s="105"/>
      <c r="AF90" s="87">
        <f>AA90+AC90</f>
        <v>7179</v>
      </c>
      <c r="AG90" s="105"/>
      <c r="AH90" s="87">
        <f>AB90</f>
        <v>7179</v>
      </c>
      <c r="AI90" s="105"/>
      <c r="AJ90" s="105"/>
      <c r="AK90" s="87">
        <f>AF90+AI90</f>
        <v>7179</v>
      </c>
      <c r="AL90" s="87">
        <f>AG90</f>
        <v>0</v>
      </c>
      <c r="AM90" s="87">
        <f>AH90+AJ90</f>
        <v>7179</v>
      </c>
      <c r="AN90" s="87">
        <f>AO90-AM90</f>
        <v>-7179</v>
      </c>
      <c r="AO90" s="105"/>
      <c r="AP90" s="105"/>
      <c r="AQ90" s="105"/>
      <c r="AR90" s="105"/>
      <c r="AS90" s="105"/>
      <c r="AT90" s="87">
        <f>AO90+AR90</f>
        <v>0</v>
      </c>
      <c r="AU90" s="87">
        <f>AQ90+AS90</f>
        <v>0</v>
      </c>
      <c r="AV90" s="105"/>
      <c r="AW90" s="105"/>
      <c r="AX90" s="87">
        <f>AR90+AU90</f>
        <v>0</v>
      </c>
      <c r="AY90" s="87">
        <f>AT90+AV90</f>
        <v>0</v>
      </c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7"/>
      <c r="BW90" s="17"/>
      <c r="BX90" s="17"/>
    </row>
    <row r="91" spans="1:76" s="18" customFormat="1" ht="33" customHeight="1" hidden="1">
      <c r="A91" s="98" t="s">
        <v>294</v>
      </c>
      <c r="B91" s="99" t="s">
        <v>126</v>
      </c>
      <c r="C91" s="99" t="s">
        <v>141</v>
      </c>
      <c r="D91" s="100" t="s">
        <v>273</v>
      </c>
      <c r="E91" s="99"/>
      <c r="F91" s="87"/>
      <c r="G91" s="87"/>
      <c r="H91" s="87"/>
      <c r="I91" s="87"/>
      <c r="J91" s="87"/>
      <c r="K91" s="105"/>
      <c r="L91" s="105"/>
      <c r="M91" s="87"/>
      <c r="N91" s="87">
        <f aca="true" t="shared" si="69" ref="N91:AF92">N92</f>
        <v>10</v>
      </c>
      <c r="O91" s="87">
        <f t="shared" si="69"/>
        <v>10</v>
      </c>
      <c r="P91" s="87">
        <f t="shared" si="69"/>
        <v>0</v>
      </c>
      <c r="Q91" s="87">
        <f t="shared" si="69"/>
        <v>0</v>
      </c>
      <c r="R91" s="87">
        <f t="shared" si="69"/>
        <v>0</v>
      </c>
      <c r="S91" s="87">
        <f t="shared" si="69"/>
        <v>0</v>
      </c>
      <c r="T91" s="87">
        <f t="shared" si="69"/>
        <v>10</v>
      </c>
      <c r="U91" s="87">
        <f t="shared" si="69"/>
        <v>0</v>
      </c>
      <c r="V91" s="87">
        <f t="shared" si="69"/>
        <v>0</v>
      </c>
      <c r="W91" s="87">
        <f t="shared" si="69"/>
        <v>0</v>
      </c>
      <c r="X91" s="87">
        <f t="shared" si="69"/>
        <v>10</v>
      </c>
      <c r="Y91" s="87">
        <f t="shared" si="69"/>
        <v>0</v>
      </c>
      <c r="Z91" s="105">
        <f>Z92</f>
        <v>0</v>
      </c>
      <c r="AA91" s="88">
        <f t="shared" si="69"/>
        <v>10</v>
      </c>
      <c r="AB91" s="88">
        <f t="shared" si="69"/>
        <v>0</v>
      </c>
      <c r="AC91" s="106">
        <f>AC92</f>
        <v>0</v>
      </c>
      <c r="AD91" s="106">
        <f>AD92</f>
        <v>0</v>
      </c>
      <c r="AE91" s="106"/>
      <c r="AF91" s="87">
        <f t="shared" si="69"/>
        <v>10</v>
      </c>
      <c r="AG91" s="105">
        <f>AG92</f>
        <v>0</v>
      </c>
      <c r="AH91" s="87">
        <f>AH92</f>
        <v>0</v>
      </c>
      <c r="AI91" s="87">
        <f aca="true" t="shared" si="70" ref="AI91:AQ92">AI92</f>
        <v>0</v>
      </c>
      <c r="AJ91" s="87">
        <f t="shared" si="70"/>
        <v>0</v>
      </c>
      <c r="AK91" s="87">
        <f t="shared" si="70"/>
        <v>10</v>
      </c>
      <c r="AL91" s="87">
        <f t="shared" si="70"/>
        <v>0</v>
      </c>
      <c r="AM91" s="87">
        <f t="shared" si="70"/>
        <v>0</v>
      </c>
      <c r="AN91" s="87">
        <f t="shared" si="70"/>
        <v>0</v>
      </c>
      <c r="AO91" s="87">
        <f t="shared" si="70"/>
        <v>0</v>
      </c>
      <c r="AP91" s="87">
        <f t="shared" si="70"/>
        <v>0</v>
      </c>
      <c r="AQ91" s="87">
        <f t="shared" si="70"/>
        <v>0</v>
      </c>
      <c r="AR91" s="87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7"/>
      <c r="BW91" s="17"/>
      <c r="BX91" s="17"/>
    </row>
    <row r="92" spans="1:76" s="18" customFormat="1" ht="49.5" customHeight="1" hidden="1">
      <c r="A92" s="98" t="s">
        <v>295</v>
      </c>
      <c r="B92" s="99" t="s">
        <v>126</v>
      </c>
      <c r="C92" s="99" t="s">
        <v>141</v>
      </c>
      <c r="D92" s="100" t="s">
        <v>274</v>
      </c>
      <c r="E92" s="99"/>
      <c r="F92" s="87"/>
      <c r="G92" s="87"/>
      <c r="H92" s="87"/>
      <c r="I92" s="87"/>
      <c r="J92" s="87"/>
      <c r="K92" s="105"/>
      <c r="L92" s="105"/>
      <c r="M92" s="87"/>
      <c r="N92" s="87">
        <f t="shared" si="69"/>
        <v>10</v>
      </c>
      <c r="O92" s="87">
        <f t="shared" si="69"/>
        <v>10</v>
      </c>
      <c r="P92" s="87">
        <f t="shared" si="69"/>
        <v>0</v>
      </c>
      <c r="Q92" s="87">
        <f t="shared" si="69"/>
        <v>0</v>
      </c>
      <c r="R92" s="87">
        <f t="shared" si="69"/>
        <v>0</v>
      </c>
      <c r="S92" s="87">
        <f t="shared" si="69"/>
        <v>0</v>
      </c>
      <c r="T92" s="87">
        <f t="shared" si="69"/>
        <v>10</v>
      </c>
      <c r="U92" s="87">
        <f t="shared" si="69"/>
        <v>0</v>
      </c>
      <c r="V92" s="87">
        <f t="shared" si="69"/>
        <v>0</v>
      </c>
      <c r="W92" s="87">
        <f t="shared" si="69"/>
        <v>0</v>
      </c>
      <c r="X92" s="87">
        <f t="shared" si="69"/>
        <v>10</v>
      </c>
      <c r="Y92" s="87">
        <f t="shared" si="69"/>
        <v>0</v>
      </c>
      <c r="Z92" s="105">
        <f>Z93</f>
        <v>0</v>
      </c>
      <c r="AA92" s="88">
        <f t="shared" si="69"/>
        <v>10</v>
      </c>
      <c r="AB92" s="88">
        <f t="shared" si="69"/>
        <v>0</v>
      </c>
      <c r="AC92" s="106">
        <f>AC93</f>
        <v>0</v>
      </c>
      <c r="AD92" s="106">
        <f>AD93</f>
        <v>0</v>
      </c>
      <c r="AE92" s="106"/>
      <c r="AF92" s="87">
        <f>AF93</f>
        <v>10</v>
      </c>
      <c r="AG92" s="105">
        <f>AG93</f>
        <v>0</v>
      </c>
      <c r="AH92" s="87">
        <f>AH93</f>
        <v>0</v>
      </c>
      <c r="AI92" s="87">
        <f t="shared" si="70"/>
        <v>0</v>
      </c>
      <c r="AJ92" s="87">
        <f t="shared" si="70"/>
        <v>0</v>
      </c>
      <c r="AK92" s="87">
        <f t="shared" si="70"/>
        <v>10</v>
      </c>
      <c r="AL92" s="87">
        <f t="shared" si="70"/>
        <v>0</v>
      </c>
      <c r="AM92" s="87">
        <f t="shared" si="70"/>
        <v>0</v>
      </c>
      <c r="AN92" s="87">
        <f t="shared" si="70"/>
        <v>0</v>
      </c>
      <c r="AO92" s="87">
        <f t="shared" si="70"/>
        <v>0</v>
      </c>
      <c r="AP92" s="87">
        <f t="shared" si="70"/>
        <v>0</v>
      </c>
      <c r="AQ92" s="87">
        <f t="shared" si="70"/>
        <v>0</v>
      </c>
      <c r="AR92" s="87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7"/>
      <c r="BW92" s="17"/>
      <c r="BX92" s="17"/>
    </row>
    <row r="93" spans="1:76" s="18" customFormat="1" ht="21" customHeight="1" hidden="1">
      <c r="A93" s="98" t="s">
        <v>136</v>
      </c>
      <c r="B93" s="99" t="s">
        <v>126</v>
      </c>
      <c r="C93" s="99" t="s">
        <v>141</v>
      </c>
      <c r="D93" s="100" t="s">
        <v>274</v>
      </c>
      <c r="E93" s="99" t="s">
        <v>137</v>
      </c>
      <c r="F93" s="87"/>
      <c r="G93" s="87"/>
      <c r="H93" s="87"/>
      <c r="I93" s="87"/>
      <c r="J93" s="87"/>
      <c r="K93" s="105"/>
      <c r="L93" s="105"/>
      <c r="M93" s="87"/>
      <c r="N93" s="87">
        <f>O93-M93</f>
        <v>10</v>
      </c>
      <c r="O93" s="87">
        <v>10</v>
      </c>
      <c r="P93" s="87"/>
      <c r="Q93" s="87"/>
      <c r="R93" s="105"/>
      <c r="S93" s="105"/>
      <c r="T93" s="87">
        <f>O93+R93</f>
        <v>10</v>
      </c>
      <c r="U93" s="87">
        <f>Q93+S93</f>
        <v>0</v>
      </c>
      <c r="V93" s="105"/>
      <c r="W93" s="105"/>
      <c r="X93" s="87">
        <f>T93+V93</f>
        <v>10</v>
      </c>
      <c r="Y93" s="87">
        <f>U93+W93</f>
        <v>0</v>
      </c>
      <c r="Z93" s="105"/>
      <c r="AA93" s="88">
        <f>X93+Z93</f>
        <v>10</v>
      </c>
      <c r="AB93" s="88">
        <f>Y93</f>
        <v>0</v>
      </c>
      <c r="AC93" s="106"/>
      <c r="AD93" s="106"/>
      <c r="AE93" s="106"/>
      <c r="AF93" s="87">
        <f>AA93+AC93</f>
        <v>10</v>
      </c>
      <c r="AG93" s="105"/>
      <c r="AH93" s="87">
        <f>AB93</f>
        <v>0</v>
      </c>
      <c r="AI93" s="105"/>
      <c r="AJ93" s="105"/>
      <c r="AK93" s="87">
        <f>AF93+AI93</f>
        <v>10</v>
      </c>
      <c r="AL93" s="87">
        <f>AG93</f>
        <v>0</v>
      </c>
      <c r="AM93" s="87">
        <f>AH93+AJ93</f>
        <v>0</v>
      </c>
      <c r="AN93" s="87">
        <f>AO93-AM93</f>
        <v>0</v>
      </c>
      <c r="AO93" s="90"/>
      <c r="AP93" s="90"/>
      <c r="AQ93" s="90"/>
      <c r="AR93" s="90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7"/>
      <c r="BW93" s="17"/>
      <c r="BX93" s="17"/>
    </row>
    <row r="94" spans="1:73" ht="15">
      <c r="A94" s="116"/>
      <c r="B94" s="117"/>
      <c r="C94" s="117"/>
      <c r="D94" s="118"/>
      <c r="E94" s="117"/>
      <c r="F94" s="65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8"/>
      <c r="AB94" s="68"/>
      <c r="AC94" s="68"/>
      <c r="AD94" s="68"/>
      <c r="AE94" s="68"/>
      <c r="AF94" s="67"/>
      <c r="AG94" s="67"/>
      <c r="AH94" s="67"/>
      <c r="AI94" s="67"/>
      <c r="AJ94" s="67"/>
      <c r="AK94" s="69"/>
      <c r="AL94" s="69"/>
      <c r="AM94" s="69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</row>
    <row r="95" spans="1:77" s="8" customFormat="1" ht="89.25" customHeight="1">
      <c r="A95" s="70" t="s">
        <v>28</v>
      </c>
      <c r="B95" s="71" t="s">
        <v>29</v>
      </c>
      <c r="C95" s="71"/>
      <c r="D95" s="72"/>
      <c r="E95" s="71"/>
      <c r="F95" s="134">
        <f aca="true" t="shared" si="71" ref="F95:O95">F97+F101</f>
        <v>67236</v>
      </c>
      <c r="G95" s="134">
        <f t="shared" si="71"/>
        <v>30520</v>
      </c>
      <c r="H95" s="134">
        <f t="shared" si="71"/>
        <v>97756</v>
      </c>
      <c r="I95" s="134">
        <f t="shared" si="71"/>
        <v>0</v>
      </c>
      <c r="J95" s="134">
        <f t="shared" si="71"/>
        <v>104920</v>
      </c>
      <c r="K95" s="134">
        <f t="shared" si="71"/>
        <v>0</v>
      </c>
      <c r="L95" s="134">
        <f t="shared" si="71"/>
        <v>0</v>
      </c>
      <c r="M95" s="134">
        <f t="shared" si="71"/>
        <v>104920</v>
      </c>
      <c r="N95" s="134">
        <f t="shared" si="71"/>
        <v>-38961</v>
      </c>
      <c r="O95" s="134">
        <f t="shared" si="71"/>
        <v>65959</v>
      </c>
      <c r="P95" s="134">
        <f aca="true" t="shared" si="72" ref="P95:U95">P97+P101</f>
        <v>0</v>
      </c>
      <c r="Q95" s="134">
        <f t="shared" si="72"/>
        <v>65959</v>
      </c>
      <c r="R95" s="134">
        <f t="shared" si="72"/>
        <v>0</v>
      </c>
      <c r="S95" s="134">
        <f t="shared" si="72"/>
        <v>0</v>
      </c>
      <c r="T95" s="134">
        <f t="shared" si="72"/>
        <v>65959</v>
      </c>
      <c r="U95" s="134">
        <f t="shared" si="72"/>
        <v>65959</v>
      </c>
      <c r="V95" s="134">
        <f aca="true" t="shared" si="73" ref="V95:AB95">V97+V101</f>
        <v>0</v>
      </c>
      <c r="W95" s="134">
        <f t="shared" si="73"/>
        <v>0</v>
      </c>
      <c r="X95" s="134">
        <f t="shared" si="73"/>
        <v>65959</v>
      </c>
      <c r="Y95" s="134">
        <f t="shared" si="73"/>
        <v>65959</v>
      </c>
      <c r="Z95" s="134">
        <f t="shared" si="73"/>
        <v>0</v>
      </c>
      <c r="AA95" s="135">
        <f t="shared" si="73"/>
        <v>65959</v>
      </c>
      <c r="AB95" s="135">
        <f t="shared" si="73"/>
        <v>65959</v>
      </c>
      <c r="AC95" s="135">
        <f>AC97+AC101</f>
        <v>0</v>
      </c>
      <c r="AD95" s="135">
        <f>AD97+AD101</f>
        <v>0</v>
      </c>
      <c r="AE95" s="135"/>
      <c r="AF95" s="134">
        <f aca="true" t="shared" si="74" ref="AF95:AQ95">AF97+AF101</f>
        <v>65959</v>
      </c>
      <c r="AG95" s="134">
        <f t="shared" si="74"/>
        <v>0</v>
      </c>
      <c r="AH95" s="134">
        <f t="shared" si="74"/>
        <v>65959</v>
      </c>
      <c r="AI95" s="134">
        <f t="shared" si="74"/>
        <v>0</v>
      </c>
      <c r="AJ95" s="134">
        <f t="shared" si="74"/>
        <v>0</v>
      </c>
      <c r="AK95" s="134">
        <f t="shared" si="74"/>
        <v>65959</v>
      </c>
      <c r="AL95" s="134">
        <f t="shared" si="74"/>
        <v>0</v>
      </c>
      <c r="AM95" s="134">
        <f t="shared" si="74"/>
        <v>65959</v>
      </c>
      <c r="AN95" s="134">
        <f t="shared" si="74"/>
        <v>16439</v>
      </c>
      <c r="AO95" s="134">
        <f t="shared" si="74"/>
        <v>82398</v>
      </c>
      <c r="AP95" s="134">
        <f t="shared" si="74"/>
        <v>0</v>
      </c>
      <c r="AQ95" s="134">
        <f t="shared" si="74"/>
        <v>82398</v>
      </c>
      <c r="AR95" s="134">
        <f aca="true" t="shared" si="75" ref="AR95:AY95">AR97+AR101</f>
        <v>0</v>
      </c>
      <c r="AS95" s="134">
        <f t="shared" si="75"/>
        <v>0</v>
      </c>
      <c r="AT95" s="134">
        <f t="shared" si="75"/>
        <v>82398</v>
      </c>
      <c r="AU95" s="134">
        <f t="shared" si="75"/>
        <v>82398</v>
      </c>
      <c r="AV95" s="134">
        <f t="shared" si="75"/>
        <v>0</v>
      </c>
      <c r="AW95" s="134">
        <f>AW97+AW101</f>
        <v>0</v>
      </c>
      <c r="AX95" s="134">
        <f t="shared" si="75"/>
        <v>82398</v>
      </c>
      <c r="AY95" s="134">
        <f t="shared" si="75"/>
        <v>82398</v>
      </c>
      <c r="AZ95" s="134">
        <f>AZ97+AZ101</f>
        <v>0</v>
      </c>
      <c r="BA95" s="134">
        <f>BA97+BA101</f>
        <v>0</v>
      </c>
      <c r="BB95" s="134">
        <f>BB97+BB101</f>
        <v>82398</v>
      </c>
      <c r="BC95" s="134">
        <f>BC97+BC101</f>
        <v>82398</v>
      </c>
      <c r="BD95" s="75"/>
      <c r="BE95" s="75"/>
      <c r="BF95" s="134">
        <f aca="true" t="shared" si="76" ref="BF95:BP95">BF97+BF101</f>
        <v>82398</v>
      </c>
      <c r="BG95" s="134">
        <f t="shared" si="76"/>
        <v>82398</v>
      </c>
      <c r="BH95" s="134">
        <f>BH97+BH101</f>
        <v>0</v>
      </c>
      <c r="BI95" s="134">
        <f>BI97+BI101</f>
        <v>0</v>
      </c>
      <c r="BJ95" s="134">
        <f>BJ97+BJ101</f>
        <v>82398</v>
      </c>
      <c r="BK95" s="134">
        <f>BK97+BK101</f>
        <v>82398</v>
      </c>
      <c r="BL95" s="134">
        <f t="shared" si="76"/>
        <v>0</v>
      </c>
      <c r="BM95" s="134">
        <f t="shared" si="76"/>
        <v>0</v>
      </c>
      <c r="BN95" s="134">
        <f t="shared" si="76"/>
        <v>82398</v>
      </c>
      <c r="BO95" s="134"/>
      <c r="BP95" s="134">
        <f t="shared" si="76"/>
        <v>82398</v>
      </c>
      <c r="BQ95" s="134">
        <f>BQ97+BQ101</f>
        <v>0</v>
      </c>
      <c r="BR95" s="134">
        <f>BR97+BR101</f>
        <v>0</v>
      </c>
      <c r="BS95" s="134">
        <f>BS97+BS101</f>
        <v>82398</v>
      </c>
      <c r="BT95" s="134">
        <f>BT97+BT101</f>
        <v>0</v>
      </c>
      <c r="BU95" s="134">
        <f>BU97+BU101</f>
        <v>82398</v>
      </c>
      <c r="BV95" s="7"/>
      <c r="BW95" s="7"/>
      <c r="BX95" s="7"/>
      <c r="BY95" s="7"/>
    </row>
    <row r="96" spans="1:77" s="8" customFormat="1" ht="20.25">
      <c r="A96" s="70"/>
      <c r="B96" s="71"/>
      <c r="C96" s="71"/>
      <c r="D96" s="72"/>
      <c r="E96" s="71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5"/>
      <c r="AB96" s="135"/>
      <c r="AC96" s="135"/>
      <c r="AD96" s="135"/>
      <c r="AE96" s="135"/>
      <c r="AF96" s="134"/>
      <c r="AG96" s="134"/>
      <c r="AH96" s="134"/>
      <c r="AI96" s="134"/>
      <c r="AJ96" s="134"/>
      <c r="AK96" s="134"/>
      <c r="AL96" s="134"/>
      <c r="AM96" s="134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"/>
      <c r="BW96" s="7"/>
      <c r="BX96" s="7"/>
      <c r="BY96" s="7"/>
    </row>
    <row r="97" spans="1:77" s="12" customFormat="1" ht="18.75">
      <c r="A97" s="79" t="s">
        <v>30</v>
      </c>
      <c r="B97" s="80" t="s">
        <v>131</v>
      </c>
      <c r="C97" s="80" t="s">
        <v>127</v>
      </c>
      <c r="D97" s="95"/>
      <c r="E97" s="80"/>
      <c r="F97" s="82">
        <f aca="true" t="shared" si="77" ref="F97:V98">F98</f>
        <v>28197</v>
      </c>
      <c r="G97" s="82">
        <f t="shared" si="77"/>
        <v>22120</v>
      </c>
      <c r="H97" s="82">
        <f t="shared" si="77"/>
        <v>50317</v>
      </c>
      <c r="I97" s="82">
        <f t="shared" si="77"/>
        <v>0</v>
      </c>
      <c r="J97" s="82">
        <f t="shared" si="77"/>
        <v>53980</v>
      </c>
      <c r="K97" s="82">
        <f t="shared" si="77"/>
        <v>0</v>
      </c>
      <c r="L97" s="82">
        <f t="shared" si="77"/>
        <v>0</v>
      </c>
      <c r="M97" s="82">
        <f t="shared" si="77"/>
        <v>53980</v>
      </c>
      <c r="N97" s="82">
        <f t="shared" si="77"/>
        <v>-29313</v>
      </c>
      <c r="O97" s="82">
        <f t="shared" si="77"/>
        <v>24667</v>
      </c>
      <c r="P97" s="82">
        <f t="shared" si="77"/>
        <v>0</v>
      </c>
      <c r="Q97" s="82">
        <f t="shared" si="77"/>
        <v>24667</v>
      </c>
      <c r="R97" s="82">
        <f t="shared" si="77"/>
        <v>0</v>
      </c>
      <c r="S97" s="82">
        <f t="shared" si="77"/>
        <v>0</v>
      </c>
      <c r="T97" s="82">
        <f t="shared" si="77"/>
        <v>24667</v>
      </c>
      <c r="U97" s="82">
        <f t="shared" si="77"/>
        <v>24667</v>
      </c>
      <c r="V97" s="82">
        <f t="shared" si="77"/>
        <v>0</v>
      </c>
      <c r="W97" s="82">
        <f aca="true" t="shared" si="78" ref="V97:AK98">W98</f>
        <v>0</v>
      </c>
      <c r="X97" s="82">
        <f t="shared" si="78"/>
        <v>24667</v>
      </c>
      <c r="Y97" s="82">
        <f t="shared" si="78"/>
        <v>24667</v>
      </c>
      <c r="Z97" s="82">
        <f t="shared" si="78"/>
        <v>0</v>
      </c>
      <c r="AA97" s="83">
        <f t="shared" si="78"/>
        <v>24667</v>
      </c>
      <c r="AB97" s="83">
        <f t="shared" si="78"/>
        <v>24667</v>
      </c>
      <c r="AC97" s="83">
        <f t="shared" si="78"/>
        <v>0</v>
      </c>
      <c r="AD97" s="83">
        <f t="shared" si="78"/>
        <v>0</v>
      </c>
      <c r="AE97" s="83"/>
      <c r="AF97" s="82">
        <f t="shared" si="78"/>
        <v>24667</v>
      </c>
      <c r="AG97" s="82">
        <f t="shared" si="78"/>
        <v>0</v>
      </c>
      <c r="AH97" s="82">
        <f t="shared" si="78"/>
        <v>24667</v>
      </c>
      <c r="AI97" s="82">
        <f t="shared" si="78"/>
        <v>0</v>
      </c>
      <c r="AJ97" s="82">
        <f t="shared" si="78"/>
        <v>0</v>
      </c>
      <c r="AK97" s="82">
        <f t="shared" si="78"/>
        <v>24667</v>
      </c>
      <c r="AL97" s="82">
        <f aca="true" t="shared" si="79" ref="AI97:AZ98">AL98</f>
        <v>0</v>
      </c>
      <c r="AM97" s="82">
        <f t="shared" si="79"/>
        <v>24667</v>
      </c>
      <c r="AN97" s="82">
        <f t="shared" si="79"/>
        <v>5112</v>
      </c>
      <c r="AO97" s="82">
        <f t="shared" si="79"/>
        <v>29779</v>
      </c>
      <c r="AP97" s="82">
        <f t="shared" si="79"/>
        <v>0</v>
      </c>
      <c r="AQ97" s="82">
        <f t="shared" si="79"/>
        <v>29779</v>
      </c>
      <c r="AR97" s="82">
        <f t="shared" si="79"/>
        <v>0</v>
      </c>
      <c r="AS97" s="82">
        <f t="shared" si="79"/>
        <v>0</v>
      </c>
      <c r="AT97" s="82">
        <f t="shared" si="79"/>
        <v>29779</v>
      </c>
      <c r="AU97" s="82">
        <f t="shared" si="79"/>
        <v>29779</v>
      </c>
      <c r="AV97" s="82">
        <f t="shared" si="79"/>
        <v>0</v>
      </c>
      <c r="AW97" s="82">
        <f t="shared" si="79"/>
        <v>0</v>
      </c>
      <c r="AX97" s="82">
        <f t="shared" si="79"/>
        <v>29779</v>
      </c>
      <c r="AY97" s="82">
        <f t="shared" si="79"/>
        <v>29779</v>
      </c>
      <c r="AZ97" s="82">
        <f t="shared" si="79"/>
        <v>0</v>
      </c>
      <c r="BA97" s="82">
        <f aca="true" t="shared" si="80" ref="AZ97:BC98">BA98</f>
        <v>0</v>
      </c>
      <c r="BB97" s="82">
        <f t="shared" si="80"/>
        <v>29779</v>
      </c>
      <c r="BC97" s="82">
        <f t="shared" si="80"/>
        <v>29779</v>
      </c>
      <c r="BD97" s="84"/>
      <c r="BE97" s="84"/>
      <c r="BF97" s="82">
        <f aca="true" t="shared" si="81" ref="BF97:BU98">BF98</f>
        <v>29779</v>
      </c>
      <c r="BG97" s="82">
        <f t="shared" si="81"/>
        <v>29779</v>
      </c>
      <c r="BH97" s="82">
        <f t="shared" si="81"/>
        <v>0</v>
      </c>
      <c r="BI97" s="82">
        <f t="shared" si="81"/>
        <v>0</v>
      </c>
      <c r="BJ97" s="82">
        <f t="shared" si="81"/>
        <v>29779</v>
      </c>
      <c r="BK97" s="82">
        <f t="shared" si="81"/>
        <v>29779</v>
      </c>
      <c r="BL97" s="82">
        <f t="shared" si="81"/>
        <v>0</v>
      </c>
      <c r="BM97" s="82">
        <f t="shared" si="81"/>
        <v>0</v>
      </c>
      <c r="BN97" s="82">
        <f t="shared" si="81"/>
        <v>29779</v>
      </c>
      <c r="BO97" s="82"/>
      <c r="BP97" s="82">
        <f t="shared" si="81"/>
        <v>29779</v>
      </c>
      <c r="BQ97" s="82">
        <f t="shared" si="81"/>
        <v>0</v>
      </c>
      <c r="BR97" s="82">
        <f t="shared" si="81"/>
        <v>0</v>
      </c>
      <c r="BS97" s="82">
        <f t="shared" si="81"/>
        <v>29779</v>
      </c>
      <c r="BT97" s="82">
        <f t="shared" si="81"/>
        <v>0</v>
      </c>
      <c r="BU97" s="82">
        <f t="shared" si="81"/>
        <v>29779</v>
      </c>
      <c r="BV97" s="11"/>
      <c r="BW97" s="11"/>
      <c r="BX97" s="11"/>
      <c r="BY97" s="11"/>
    </row>
    <row r="98" spans="1:76" s="14" customFormat="1" ht="22.5" customHeight="1">
      <c r="A98" s="98" t="s">
        <v>31</v>
      </c>
      <c r="B98" s="99" t="s">
        <v>131</v>
      </c>
      <c r="C98" s="99" t="s">
        <v>127</v>
      </c>
      <c r="D98" s="100" t="s">
        <v>32</v>
      </c>
      <c r="E98" s="99"/>
      <c r="F98" s="87">
        <f t="shared" si="77"/>
        <v>28197</v>
      </c>
      <c r="G98" s="87">
        <f t="shared" si="77"/>
        <v>22120</v>
      </c>
      <c r="H98" s="87">
        <f t="shared" si="77"/>
        <v>50317</v>
      </c>
      <c r="I98" s="87">
        <f t="shared" si="77"/>
        <v>0</v>
      </c>
      <c r="J98" s="87">
        <f t="shared" si="77"/>
        <v>53980</v>
      </c>
      <c r="K98" s="87">
        <f t="shared" si="77"/>
        <v>0</v>
      </c>
      <c r="L98" s="87">
        <f t="shared" si="77"/>
        <v>0</v>
      </c>
      <c r="M98" s="87">
        <f t="shared" si="77"/>
        <v>53980</v>
      </c>
      <c r="N98" s="87">
        <f t="shared" si="77"/>
        <v>-29313</v>
      </c>
      <c r="O98" s="87">
        <f t="shared" si="77"/>
        <v>24667</v>
      </c>
      <c r="P98" s="87">
        <f t="shared" si="77"/>
        <v>0</v>
      </c>
      <c r="Q98" s="87">
        <f t="shared" si="77"/>
        <v>24667</v>
      </c>
      <c r="R98" s="87">
        <f t="shared" si="77"/>
        <v>0</v>
      </c>
      <c r="S98" s="87">
        <f t="shared" si="77"/>
        <v>0</v>
      </c>
      <c r="T98" s="87">
        <f t="shared" si="77"/>
        <v>24667</v>
      </c>
      <c r="U98" s="87">
        <f t="shared" si="77"/>
        <v>24667</v>
      </c>
      <c r="V98" s="87">
        <f t="shared" si="78"/>
        <v>0</v>
      </c>
      <c r="W98" s="87">
        <f t="shared" si="78"/>
        <v>0</v>
      </c>
      <c r="X98" s="87">
        <f t="shared" si="78"/>
        <v>24667</v>
      </c>
      <c r="Y98" s="87">
        <f t="shared" si="78"/>
        <v>24667</v>
      </c>
      <c r="Z98" s="87">
        <f t="shared" si="78"/>
        <v>0</v>
      </c>
      <c r="AA98" s="88">
        <f t="shared" si="78"/>
        <v>24667</v>
      </c>
      <c r="AB98" s="88">
        <f t="shared" si="78"/>
        <v>24667</v>
      </c>
      <c r="AC98" s="88">
        <f t="shared" si="78"/>
        <v>0</v>
      </c>
      <c r="AD98" s="88">
        <f t="shared" si="78"/>
        <v>0</v>
      </c>
      <c r="AE98" s="88"/>
      <c r="AF98" s="87">
        <f t="shared" si="78"/>
        <v>24667</v>
      </c>
      <c r="AG98" s="87">
        <f t="shared" si="78"/>
        <v>0</v>
      </c>
      <c r="AH98" s="87">
        <f t="shared" si="78"/>
        <v>24667</v>
      </c>
      <c r="AI98" s="87">
        <f t="shared" si="79"/>
        <v>0</v>
      </c>
      <c r="AJ98" s="87">
        <f t="shared" si="79"/>
        <v>0</v>
      </c>
      <c r="AK98" s="87">
        <f t="shared" si="79"/>
        <v>24667</v>
      </c>
      <c r="AL98" s="87">
        <f t="shared" si="79"/>
        <v>0</v>
      </c>
      <c r="AM98" s="87">
        <f t="shared" si="79"/>
        <v>24667</v>
      </c>
      <c r="AN98" s="87">
        <f t="shared" si="79"/>
        <v>5112</v>
      </c>
      <c r="AO98" s="87">
        <f t="shared" si="79"/>
        <v>29779</v>
      </c>
      <c r="AP98" s="87">
        <f t="shared" si="79"/>
        <v>0</v>
      </c>
      <c r="AQ98" s="87">
        <f t="shared" si="79"/>
        <v>29779</v>
      </c>
      <c r="AR98" s="87">
        <f t="shared" si="79"/>
        <v>0</v>
      </c>
      <c r="AS98" s="87">
        <f t="shared" si="79"/>
        <v>0</v>
      </c>
      <c r="AT98" s="87">
        <f t="shared" si="79"/>
        <v>29779</v>
      </c>
      <c r="AU98" s="87">
        <f t="shared" si="79"/>
        <v>29779</v>
      </c>
      <c r="AV98" s="87">
        <f t="shared" si="79"/>
        <v>0</v>
      </c>
      <c r="AW98" s="87">
        <f t="shared" si="79"/>
        <v>0</v>
      </c>
      <c r="AX98" s="87">
        <f t="shared" si="79"/>
        <v>29779</v>
      </c>
      <c r="AY98" s="87">
        <f t="shared" si="79"/>
        <v>29779</v>
      </c>
      <c r="AZ98" s="87">
        <f t="shared" si="80"/>
        <v>0</v>
      </c>
      <c r="BA98" s="87">
        <f t="shared" si="80"/>
        <v>0</v>
      </c>
      <c r="BB98" s="87">
        <f t="shared" si="80"/>
        <v>29779</v>
      </c>
      <c r="BC98" s="87">
        <f t="shared" si="80"/>
        <v>29779</v>
      </c>
      <c r="BD98" s="89"/>
      <c r="BE98" s="89"/>
      <c r="BF98" s="87">
        <f t="shared" si="81"/>
        <v>29779</v>
      </c>
      <c r="BG98" s="87">
        <f t="shared" si="81"/>
        <v>29779</v>
      </c>
      <c r="BH98" s="87">
        <f t="shared" si="81"/>
        <v>0</v>
      </c>
      <c r="BI98" s="87">
        <f t="shared" si="81"/>
        <v>0</v>
      </c>
      <c r="BJ98" s="87">
        <f t="shared" si="81"/>
        <v>29779</v>
      </c>
      <c r="BK98" s="87">
        <f t="shared" si="81"/>
        <v>29779</v>
      </c>
      <c r="BL98" s="87">
        <f t="shared" si="81"/>
        <v>0</v>
      </c>
      <c r="BM98" s="87">
        <f t="shared" si="81"/>
        <v>0</v>
      </c>
      <c r="BN98" s="87">
        <f t="shared" si="81"/>
        <v>29779</v>
      </c>
      <c r="BO98" s="87"/>
      <c r="BP98" s="87">
        <f t="shared" si="81"/>
        <v>29779</v>
      </c>
      <c r="BQ98" s="87">
        <f t="shared" si="81"/>
        <v>0</v>
      </c>
      <c r="BR98" s="87">
        <f t="shared" si="81"/>
        <v>0</v>
      </c>
      <c r="BS98" s="87">
        <f t="shared" si="81"/>
        <v>29779</v>
      </c>
      <c r="BT98" s="87">
        <f t="shared" si="81"/>
        <v>0</v>
      </c>
      <c r="BU98" s="87">
        <f t="shared" si="81"/>
        <v>29779</v>
      </c>
      <c r="BV98" s="13"/>
      <c r="BW98" s="13"/>
      <c r="BX98" s="13"/>
    </row>
    <row r="99" spans="1:76" s="16" customFormat="1" ht="44.25" customHeight="1">
      <c r="A99" s="98" t="s">
        <v>128</v>
      </c>
      <c r="B99" s="99" t="s">
        <v>131</v>
      </c>
      <c r="C99" s="99" t="s">
        <v>127</v>
      </c>
      <c r="D99" s="100" t="s">
        <v>32</v>
      </c>
      <c r="E99" s="99" t="s">
        <v>129</v>
      </c>
      <c r="F99" s="87">
        <v>28197</v>
      </c>
      <c r="G99" s="87">
        <f>H99-F99</f>
        <v>22120</v>
      </c>
      <c r="H99" s="87">
        <v>50317</v>
      </c>
      <c r="I99" s="87"/>
      <c r="J99" s="87">
        <v>53980</v>
      </c>
      <c r="K99" s="91"/>
      <c r="L99" s="91"/>
      <c r="M99" s="87">
        <v>53980</v>
      </c>
      <c r="N99" s="87">
        <f>O99-M99</f>
        <v>-29313</v>
      </c>
      <c r="O99" s="87">
        <v>24667</v>
      </c>
      <c r="P99" s="87"/>
      <c r="Q99" s="87">
        <v>24667</v>
      </c>
      <c r="R99" s="91"/>
      <c r="S99" s="91"/>
      <c r="T99" s="87">
        <f>O99+R99</f>
        <v>24667</v>
      </c>
      <c r="U99" s="87">
        <f>Q99+S99</f>
        <v>24667</v>
      </c>
      <c r="V99" s="91"/>
      <c r="W99" s="91"/>
      <c r="X99" s="87">
        <f>T99+V99</f>
        <v>24667</v>
      </c>
      <c r="Y99" s="87">
        <f>U99+W99</f>
        <v>24667</v>
      </c>
      <c r="Z99" s="91"/>
      <c r="AA99" s="88">
        <f>X99+Z99</f>
        <v>24667</v>
      </c>
      <c r="AB99" s="88">
        <f>Y99</f>
        <v>24667</v>
      </c>
      <c r="AC99" s="92"/>
      <c r="AD99" s="92"/>
      <c r="AE99" s="92"/>
      <c r="AF99" s="87">
        <f>AA99+AC99</f>
        <v>24667</v>
      </c>
      <c r="AG99" s="91"/>
      <c r="AH99" s="87">
        <f>AB99</f>
        <v>24667</v>
      </c>
      <c r="AI99" s="91"/>
      <c r="AJ99" s="91"/>
      <c r="AK99" s="87">
        <f>AF99+AI99</f>
        <v>24667</v>
      </c>
      <c r="AL99" s="87">
        <f>AG99</f>
        <v>0</v>
      </c>
      <c r="AM99" s="87">
        <f>AH99+AJ99</f>
        <v>24667</v>
      </c>
      <c r="AN99" s="87">
        <f>AO99-AM99</f>
        <v>5112</v>
      </c>
      <c r="AO99" s="87">
        <v>29779</v>
      </c>
      <c r="AP99" s="87"/>
      <c r="AQ99" s="87">
        <v>29779</v>
      </c>
      <c r="AR99" s="87"/>
      <c r="AS99" s="91"/>
      <c r="AT99" s="87">
        <f>AO99+AR99</f>
        <v>29779</v>
      </c>
      <c r="AU99" s="87">
        <f>AQ99+AS99</f>
        <v>29779</v>
      </c>
      <c r="AV99" s="91"/>
      <c r="AW99" s="91"/>
      <c r="AX99" s="87">
        <f>AT99+AV99</f>
        <v>29779</v>
      </c>
      <c r="AY99" s="87">
        <f>AU99</f>
        <v>29779</v>
      </c>
      <c r="AZ99" s="91"/>
      <c r="BA99" s="91"/>
      <c r="BB99" s="87">
        <f>AX99+AZ99</f>
        <v>29779</v>
      </c>
      <c r="BC99" s="87">
        <f>AY99+BA99</f>
        <v>29779</v>
      </c>
      <c r="BD99" s="91"/>
      <c r="BE99" s="91"/>
      <c r="BF99" s="87">
        <f>BB99+BD99</f>
        <v>29779</v>
      </c>
      <c r="BG99" s="87">
        <f>BC99+BE99</f>
        <v>29779</v>
      </c>
      <c r="BH99" s="91"/>
      <c r="BI99" s="91"/>
      <c r="BJ99" s="87">
        <f>BB99+BH99</f>
        <v>29779</v>
      </c>
      <c r="BK99" s="87">
        <f>BC99+BI99</f>
        <v>29779</v>
      </c>
      <c r="BL99" s="91"/>
      <c r="BM99" s="91"/>
      <c r="BN99" s="87">
        <f>BJ99+BL99</f>
        <v>29779</v>
      </c>
      <c r="BO99" s="87"/>
      <c r="BP99" s="87">
        <f>BK99+BM99</f>
        <v>29779</v>
      </c>
      <c r="BQ99" s="87"/>
      <c r="BR99" s="91"/>
      <c r="BS99" s="87">
        <f>BN99+BQ99</f>
        <v>29779</v>
      </c>
      <c r="BT99" s="87">
        <f>BO99</f>
        <v>0</v>
      </c>
      <c r="BU99" s="87">
        <f>BP99+BR99</f>
        <v>29779</v>
      </c>
      <c r="BV99" s="15"/>
      <c r="BW99" s="15"/>
      <c r="BX99" s="15"/>
    </row>
    <row r="100" spans="1:76" s="16" customFormat="1" ht="16.5">
      <c r="A100" s="98"/>
      <c r="B100" s="99"/>
      <c r="C100" s="99"/>
      <c r="D100" s="100"/>
      <c r="E100" s="99"/>
      <c r="F100" s="125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2"/>
      <c r="AB100" s="92"/>
      <c r="AC100" s="92"/>
      <c r="AD100" s="92"/>
      <c r="AE100" s="92"/>
      <c r="AF100" s="91"/>
      <c r="AG100" s="91"/>
      <c r="AH100" s="91"/>
      <c r="AI100" s="91"/>
      <c r="AJ100" s="91"/>
      <c r="AK100" s="87"/>
      <c r="AL100" s="87"/>
      <c r="AM100" s="87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15"/>
      <c r="BW100" s="15"/>
      <c r="BX100" s="15"/>
    </row>
    <row r="101" spans="1:73" ht="81" customHeight="1">
      <c r="A101" s="79" t="s">
        <v>171</v>
      </c>
      <c r="B101" s="80" t="s">
        <v>131</v>
      </c>
      <c r="C101" s="80" t="s">
        <v>145</v>
      </c>
      <c r="D101" s="95"/>
      <c r="E101" s="80"/>
      <c r="F101" s="82">
        <f aca="true" t="shared" si="82" ref="F101:V102">F102</f>
        <v>39039</v>
      </c>
      <c r="G101" s="82">
        <f aca="true" t="shared" si="83" ref="G101:O101">G102+G104</f>
        <v>8400</v>
      </c>
      <c r="H101" s="82">
        <f t="shared" si="83"/>
        <v>47439</v>
      </c>
      <c r="I101" s="82">
        <f t="shared" si="83"/>
        <v>0</v>
      </c>
      <c r="J101" s="82">
        <f t="shared" si="83"/>
        <v>50940</v>
      </c>
      <c r="K101" s="82">
        <f t="shared" si="83"/>
        <v>0</v>
      </c>
      <c r="L101" s="82">
        <f t="shared" si="83"/>
        <v>0</v>
      </c>
      <c r="M101" s="82">
        <f t="shared" si="83"/>
        <v>50940</v>
      </c>
      <c r="N101" s="82">
        <f t="shared" si="83"/>
        <v>-9648</v>
      </c>
      <c r="O101" s="82">
        <f t="shared" si="83"/>
        <v>41292</v>
      </c>
      <c r="P101" s="82">
        <f aca="true" t="shared" si="84" ref="P101:U101">P102+P104</f>
        <v>0</v>
      </c>
      <c r="Q101" s="82">
        <f t="shared" si="84"/>
        <v>41292</v>
      </c>
      <c r="R101" s="82">
        <f t="shared" si="84"/>
        <v>0</v>
      </c>
      <c r="S101" s="82">
        <f t="shared" si="84"/>
        <v>0</v>
      </c>
      <c r="T101" s="82">
        <f t="shared" si="84"/>
        <v>41292</v>
      </c>
      <c r="U101" s="82">
        <f t="shared" si="84"/>
        <v>41292</v>
      </c>
      <c r="V101" s="82">
        <f aca="true" t="shared" si="85" ref="V101:AB101">V102+V104</f>
        <v>0</v>
      </c>
      <c r="W101" s="82">
        <f t="shared" si="85"/>
        <v>0</v>
      </c>
      <c r="X101" s="82">
        <f t="shared" si="85"/>
        <v>41292</v>
      </c>
      <c r="Y101" s="82">
        <f t="shared" si="85"/>
        <v>41292</v>
      </c>
      <c r="Z101" s="82">
        <f t="shared" si="85"/>
        <v>0</v>
      </c>
      <c r="AA101" s="83">
        <f t="shared" si="85"/>
        <v>41292</v>
      </c>
      <c r="AB101" s="83">
        <f t="shared" si="85"/>
        <v>41292</v>
      </c>
      <c r="AC101" s="83">
        <f>AC102+AC104</f>
        <v>0</v>
      </c>
      <c r="AD101" s="83">
        <f>AD102+AD104</f>
        <v>0</v>
      </c>
      <c r="AE101" s="83"/>
      <c r="AF101" s="82">
        <f aca="true" t="shared" si="86" ref="AF101:AM101">AF102+AF104</f>
        <v>41292</v>
      </c>
      <c r="AG101" s="82">
        <f t="shared" si="86"/>
        <v>0</v>
      </c>
      <c r="AH101" s="82">
        <f t="shared" si="86"/>
        <v>41292</v>
      </c>
      <c r="AI101" s="82">
        <f t="shared" si="86"/>
        <v>0</v>
      </c>
      <c r="AJ101" s="82">
        <f t="shared" si="86"/>
        <v>0</v>
      </c>
      <c r="AK101" s="82">
        <f t="shared" si="86"/>
        <v>41292</v>
      </c>
      <c r="AL101" s="82">
        <f t="shared" si="86"/>
        <v>0</v>
      </c>
      <c r="AM101" s="82">
        <f t="shared" si="86"/>
        <v>41292</v>
      </c>
      <c r="AN101" s="82">
        <f aca="true" t="shared" si="87" ref="AN101:AV101">AN102+AN104</f>
        <v>11327</v>
      </c>
      <c r="AO101" s="82">
        <f t="shared" si="87"/>
        <v>52619</v>
      </c>
      <c r="AP101" s="82">
        <f t="shared" si="87"/>
        <v>0</v>
      </c>
      <c r="AQ101" s="82">
        <f t="shared" si="87"/>
        <v>52619</v>
      </c>
      <c r="AR101" s="82">
        <f t="shared" si="87"/>
        <v>0</v>
      </c>
      <c r="AS101" s="82">
        <f t="shared" si="87"/>
        <v>0</v>
      </c>
      <c r="AT101" s="82">
        <f t="shared" si="87"/>
        <v>52619</v>
      </c>
      <c r="AU101" s="82">
        <f t="shared" si="87"/>
        <v>52619</v>
      </c>
      <c r="AV101" s="82">
        <f t="shared" si="87"/>
        <v>0</v>
      </c>
      <c r="AW101" s="82">
        <f aca="true" t="shared" si="88" ref="AW101:BC101">AW102+AW104</f>
        <v>0</v>
      </c>
      <c r="AX101" s="82">
        <f t="shared" si="88"/>
        <v>52619</v>
      </c>
      <c r="AY101" s="82">
        <f t="shared" si="88"/>
        <v>52619</v>
      </c>
      <c r="AZ101" s="82">
        <f t="shared" si="88"/>
        <v>0</v>
      </c>
      <c r="BA101" s="82">
        <f t="shared" si="88"/>
        <v>0</v>
      </c>
      <c r="BB101" s="82">
        <f t="shared" si="88"/>
        <v>52619</v>
      </c>
      <c r="BC101" s="82">
        <f t="shared" si="88"/>
        <v>52619</v>
      </c>
      <c r="BD101" s="67"/>
      <c r="BE101" s="67"/>
      <c r="BF101" s="82">
        <f aca="true" t="shared" si="89" ref="BF101:BP101">BF102+BF104</f>
        <v>52619</v>
      </c>
      <c r="BG101" s="82">
        <f t="shared" si="89"/>
        <v>52619</v>
      </c>
      <c r="BH101" s="82">
        <f>BH102+BH104</f>
        <v>0</v>
      </c>
      <c r="BI101" s="82">
        <f>BI102+BI104</f>
        <v>0</v>
      </c>
      <c r="BJ101" s="82">
        <f>BJ102+BJ104</f>
        <v>52619</v>
      </c>
      <c r="BK101" s="82">
        <f>BK102+BK104</f>
        <v>52619</v>
      </c>
      <c r="BL101" s="82">
        <f t="shared" si="89"/>
        <v>0</v>
      </c>
      <c r="BM101" s="82">
        <f t="shared" si="89"/>
        <v>0</v>
      </c>
      <c r="BN101" s="82">
        <f t="shared" si="89"/>
        <v>52619</v>
      </c>
      <c r="BO101" s="82"/>
      <c r="BP101" s="82">
        <f t="shared" si="89"/>
        <v>52619</v>
      </c>
      <c r="BQ101" s="82">
        <f>BQ102+BQ104</f>
        <v>0</v>
      </c>
      <c r="BR101" s="82">
        <f>BR102+BR104</f>
        <v>0</v>
      </c>
      <c r="BS101" s="82">
        <f>BS102+BS104</f>
        <v>52619</v>
      </c>
      <c r="BT101" s="82">
        <f>BT102+BT104</f>
        <v>0</v>
      </c>
      <c r="BU101" s="82">
        <f>BU102+BU104</f>
        <v>52619</v>
      </c>
    </row>
    <row r="102" spans="1:73" ht="27" customHeight="1">
      <c r="A102" s="98" t="s">
        <v>33</v>
      </c>
      <c r="B102" s="99" t="s">
        <v>131</v>
      </c>
      <c r="C102" s="99" t="s">
        <v>145</v>
      </c>
      <c r="D102" s="100" t="s">
        <v>34</v>
      </c>
      <c r="E102" s="99"/>
      <c r="F102" s="87">
        <f t="shared" si="82"/>
        <v>39039</v>
      </c>
      <c r="G102" s="87">
        <f t="shared" si="82"/>
        <v>8286</v>
      </c>
      <c r="H102" s="87">
        <f t="shared" si="82"/>
        <v>47325</v>
      </c>
      <c r="I102" s="87">
        <f t="shared" si="82"/>
        <v>0</v>
      </c>
      <c r="J102" s="87">
        <f t="shared" si="82"/>
        <v>50839</v>
      </c>
      <c r="K102" s="87">
        <f t="shared" si="82"/>
        <v>0</v>
      </c>
      <c r="L102" s="87">
        <f t="shared" si="82"/>
        <v>0</v>
      </c>
      <c r="M102" s="87">
        <f t="shared" si="82"/>
        <v>50839</v>
      </c>
      <c r="N102" s="87">
        <f t="shared" si="82"/>
        <v>-9648</v>
      </c>
      <c r="O102" s="87">
        <f t="shared" si="82"/>
        <v>41191</v>
      </c>
      <c r="P102" s="87">
        <f t="shared" si="82"/>
        <v>0</v>
      </c>
      <c r="Q102" s="87">
        <f t="shared" si="82"/>
        <v>41292</v>
      </c>
      <c r="R102" s="87">
        <f t="shared" si="82"/>
        <v>0</v>
      </c>
      <c r="S102" s="87">
        <f t="shared" si="82"/>
        <v>0</v>
      </c>
      <c r="T102" s="87">
        <f t="shared" si="82"/>
        <v>41191</v>
      </c>
      <c r="U102" s="87">
        <f t="shared" si="82"/>
        <v>41292</v>
      </c>
      <c r="V102" s="87">
        <f t="shared" si="82"/>
        <v>0</v>
      </c>
      <c r="W102" s="87">
        <f aca="true" t="shared" si="90" ref="W102:BC102">W103</f>
        <v>0</v>
      </c>
      <c r="X102" s="87">
        <f t="shared" si="90"/>
        <v>41191</v>
      </c>
      <c r="Y102" s="87">
        <f t="shared" si="90"/>
        <v>41292</v>
      </c>
      <c r="Z102" s="87">
        <f t="shared" si="90"/>
        <v>0</v>
      </c>
      <c r="AA102" s="88">
        <f t="shared" si="90"/>
        <v>41191</v>
      </c>
      <c r="AB102" s="88">
        <f t="shared" si="90"/>
        <v>41292</v>
      </c>
      <c r="AC102" s="88">
        <f t="shared" si="90"/>
        <v>0</v>
      </c>
      <c r="AD102" s="88">
        <f t="shared" si="90"/>
        <v>0</v>
      </c>
      <c r="AE102" s="88"/>
      <c r="AF102" s="87">
        <f t="shared" si="90"/>
        <v>41191</v>
      </c>
      <c r="AG102" s="87">
        <f t="shared" si="90"/>
        <v>0</v>
      </c>
      <c r="AH102" s="87">
        <f t="shared" si="90"/>
        <v>41292</v>
      </c>
      <c r="AI102" s="87">
        <f t="shared" si="90"/>
        <v>0</v>
      </c>
      <c r="AJ102" s="87">
        <f t="shared" si="90"/>
        <v>0</v>
      </c>
      <c r="AK102" s="87">
        <f t="shared" si="90"/>
        <v>41191</v>
      </c>
      <c r="AL102" s="87">
        <f t="shared" si="90"/>
        <v>0</v>
      </c>
      <c r="AM102" s="87">
        <f t="shared" si="90"/>
        <v>41292</v>
      </c>
      <c r="AN102" s="87">
        <f t="shared" si="90"/>
        <v>11327</v>
      </c>
      <c r="AO102" s="87">
        <f t="shared" si="90"/>
        <v>52619</v>
      </c>
      <c r="AP102" s="87">
        <f t="shared" si="90"/>
        <v>0</v>
      </c>
      <c r="AQ102" s="87">
        <f t="shared" si="90"/>
        <v>52619</v>
      </c>
      <c r="AR102" s="87">
        <f t="shared" si="90"/>
        <v>0</v>
      </c>
      <c r="AS102" s="87">
        <f t="shared" si="90"/>
        <v>0</v>
      </c>
      <c r="AT102" s="87">
        <f t="shared" si="90"/>
        <v>52619</v>
      </c>
      <c r="AU102" s="87">
        <f t="shared" si="90"/>
        <v>52619</v>
      </c>
      <c r="AV102" s="87">
        <f t="shared" si="90"/>
        <v>0</v>
      </c>
      <c r="AW102" s="87">
        <f t="shared" si="90"/>
        <v>0</v>
      </c>
      <c r="AX102" s="87">
        <f t="shared" si="90"/>
        <v>52619</v>
      </c>
      <c r="AY102" s="87">
        <f t="shared" si="90"/>
        <v>52619</v>
      </c>
      <c r="AZ102" s="87">
        <f t="shared" si="90"/>
        <v>0</v>
      </c>
      <c r="BA102" s="87">
        <f t="shared" si="90"/>
        <v>0</v>
      </c>
      <c r="BB102" s="87">
        <f t="shared" si="90"/>
        <v>52619</v>
      </c>
      <c r="BC102" s="87">
        <f t="shared" si="90"/>
        <v>52619</v>
      </c>
      <c r="BD102" s="67"/>
      <c r="BE102" s="67"/>
      <c r="BF102" s="87">
        <f aca="true" t="shared" si="91" ref="BF102:BU102">BF103</f>
        <v>52619</v>
      </c>
      <c r="BG102" s="87">
        <f t="shared" si="91"/>
        <v>52619</v>
      </c>
      <c r="BH102" s="87">
        <f t="shared" si="91"/>
        <v>0</v>
      </c>
      <c r="BI102" s="87">
        <f t="shared" si="91"/>
        <v>0</v>
      </c>
      <c r="BJ102" s="87">
        <f t="shared" si="91"/>
        <v>52619</v>
      </c>
      <c r="BK102" s="87">
        <f t="shared" si="91"/>
        <v>52619</v>
      </c>
      <c r="BL102" s="87">
        <f t="shared" si="91"/>
        <v>0</v>
      </c>
      <c r="BM102" s="87">
        <f t="shared" si="91"/>
        <v>0</v>
      </c>
      <c r="BN102" s="87">
        <f t="shared" si="91"/>
        <v>52619</v>
      </c>
      <c r="BO102" s="87"/>
      <c r="BP102" s="87">
        <f t="shared" si="91"/>
        <v>52619</v>
      </c>
      <c r="BQ102" s="87">
        <f t="shared" si="91"/>
        <v>0</v>
      </c>
      <c r="BR102" s="87">
        <f t="shared" si="91"/>
        <v>0</v>
      </c>
      <c r="BS102" s="87">
        <f t="shared" si="91"/>
        <v>52619</v>
      </c>
      <c r="BT102" s="87">
        <f t="shared" si="91"/>
        <v>0</v>
      </c>
      <c r="BU102" s="87">
        <f t="shared" si="91"/>
        <v>52619</v>
      </c>
    </row>
    <row r="103" spans="1:73" ht="39" customHeight="1">
      <c r="A103" s="98" t="s">
        <v>128</v>
      </c>
      <c r="B103" s="99" t="s">
        <v>131</v>
      </c>
      <c r="C103" s="99" t="s">
        <v>145</v>
      </c>
      <c r="D103" s="100" t="s">
        <v>34</v>
      </c>
      <c r="E103" s="99" t="s">
        <v>129</v>
      </c>
      <c r="F103" s="87">
        <v>39039</v>
      </c>
      <c r="G103" s="87">
        <f>H103-F103</f>
        <v>8286</v>
      </c>
      <c r="H103" s="87">
        <f>47439-114</f>
        <v>47325</v>
      </c>
      <c r="I103" s="87"/>
      <c r="J103" s="87">
        <v>50839</v>
      </c>
      <c r="K103" s="67"/>
      <c r="L103" s="67"/>
      <c r="M103" s="87">
        <v>50839</v>
      </c>
      <c r="N103" s="87">
        <f>O103-M103</f>
        <v>-9648</v>
      </c>
      <c r="O103" s="87">
        <v>41191</v>
      </c>
      <c r="P103" s="87"/>
      <c r="Q103" s="87">
        <v>41292</v>
      </c>
      <c r="R103" s="67"/>
      <c r="S103" s="67"/>
      <c r="T103" s="87">
        <f>O103+R103</f>
        <v>41191</v>
      </c>
      <c r="U103" s="87">
        <f>Q103+S103</f>
        <v>41292</v>
      </c>
      <c r="V103" s="67"/>
      <c r="W103" s="67"/>
      <c r="X103" s="87">
        <f>T103+V103</f>
        <v>41191</v>
      </c>
      <c r="Y103" s="87">
        <f>U103+W103</f>
        <v>41292</v>
      </c>
      <c r="Z103" s="67"/>
      <c r="AA103" s="88">
        <f>X103+Z103</f>
        <v>41191</v>
      </c>
      <c r="AB103" s="88">
        <f>Y103</f>
        <v>41292</v>
      </c>
      <c r="AC103" s="68"/>
      <c r="AD103" s="68"/>
      <c r="AE103" s="68"/>
      <c r="AF103" s="87">
        <f>AA103+AC103</f>
        <v>41191</v>
      </c>
      <c r="AG103" s="67"/>
      <c r="AH103" s="87">
        <f>AB103</f>
        <v>41292</v>
      </c>
      <c r="AI103" s="67"/>
      <c r="AJ103" s="67"/>
      <c r="AK103" s="87">
        <f>AF103+AI103</f>
        <v>41191</v>
      </c>
      <c r="AL103" s="87">
        <f>AG103</f>
        <v>0</v>
      </c>
      <c r="AM103" s="87">
        <f>AH103+AJ103</f>
        <v>41292</v>
      </c>
      <c r="AN103" s="87">
        <f>AO103-AM103</f>
        <v>11327</v>
      </c>
      <c r="AO103" s="87">
        <v>52619</v>
      </c>
      <c r="AP103" s="87"/>
      <c r="AQ103" s="87">
        <v>52619</v>
      </c>
      <c r="AR103" s="87"/>
      <c r="AS103" s="67"/>
      <c r="AT103" s="87">
        <f>AO103+AR103</f>
        <v>52619</v>
      </c>
      <c r="AU103" s="87">
        <f>AQ103+AS103</f>
        <v>52619</v>
      </c>
      <c r="AV103" s="67"/>
      <c r="AW103" s="67"/>
      <c r="AX103" s="87">
        <f>AT103+AV103</f>
        <v>52619</v>
      </c>
      <c r="AY103" s="87">
        <f>AU103</f>
        <v>52619</v>
      </c>
      <c r="AZ103" s="67"/>
      <c r="BA103" s="67"/>
      <c r="BB103" s="87">
        <f>AX103+AZ103</f>
        <v>52619</v>
      </c>
      <c r="BC103" s="87">
        <f>AY103+BA103</f>
        <v>52619</v>
      </c>
      <c r="BD103" s="67"/>
      <c r="BE103" s="67"/>
      <c r="BF103" s="87">
        <f>BB103+BD103</f>
        <v>52619</v>
      </c>
      <c r="BG103" s="87">
        <f>BC103+BE103</f>
        <v>52619</v>
      </c>
      <c r="BH103" s="67"/>
      <c r="BI103" s="67"/>
      <c r="BJ103" s="87">
        <f>BB103+BH103</f>
        <v>52619</v>
      </c>
      <c r="BK103" s="87">
        <f>BC103+BI103</f>
        <v>52619</v>
      </c>
      <c r="BL103" s="67"/>
      <c r="BM103" s="67"/>
      <c r="BN103" s="87">
        <f>BJ103+BL103</f>
        <v>52619</v>
      </c>
      <c r="BO103" s="87"/>
      <c r="BP103" s="87">
        <f>BK103+BM103</f>
        <v>52619</v>
      </c>
      <c r="BQ103" s="87"/>
      <c r="BR103" s="67"/>
      <c r="BS103" s="87">
        <f>BN103+BQ103</f>
        <v>52619</v>
      </c>
      <c r="BT103" s="87">
        <f>BO103</f>
        <v>0</v>
      </c>
      <c r="BU103" s="87">
        <f>BP103+BR103</f>
        <v>52619</v>
      </c>
    </row>
    <row r="104" spans="1:73" ht="33" customHeight="1" hidden="1">
      <c r="A104" s="98" t="s">
        <v>120</v>
      </c>
      <c r="B104" s="99" t="s">
        <v>131</v>
      </c>
      <c r="C104" s="99" t="s">
        <v>145</v>
      </c>
      <c r="D104" s="100" t="s">
        <v>121</v>
      </c>
      <c r="E104" s="99"/>
      <c r="F104" s="87"/>
      <c r="G104" s="87">
        <f aca="true" t="shared" si="92" ref="G104:M104">G105</f>
        <v>114</v>
      </c>
      <c r="H104" s="87">
        <f t="shared" si="92"/>
        <v>114</v>
      </c>
      <c r="I104" s="87">
        <f t="shared" si="92"/>
        <v>0</v>
      </c>
      <c r="J104" s="87">
        <f t="shared" si="92"/>
        <v>101</v>
      </c>
      <c r="K104" s="87">
        <f t="shared" si="92"/>
        <v>0</v>
      </c>
      <c r="L104" s="87">
        <f t="shared" si="92"/>
        <v>0</v>
      </c>
      <c r="M104" s="87">
        <f t="shared" si="92"/>
        <v>101</v>
      </c>
      <c r="N104" s="87">
        <f aca="true" t="shared" si="93" ref="N104:Y104">N105+N106</f>
        <v>0</v>
      </c>
      <c r="O104" s="87">
        <f t="shared" si="93"/>
        <v>101</v>
      </c>
      <c r="P104" s="87">
        <f t="shared" si="93"/>
        <v>0</v>
      </c>
      <c r="Q104" s="87">
        <f t="shared" si="93"/>
        <v>0</v>
      </c>
      <c r="R104" s="87">
        <f t="shared" si="93"/>
        <v>0</v>
      </c>
      <c r="S104" s="87">
        <f t="shared" si="93"/>
        <v>0</v>
      </c>
      <c r="T104" s="87">
        <f t="shared" si="93"/>
        <v>101</v>
      </c>
      <c r="U104" s="87">
        <f t="shared" si="93"/>
        <v>0</v>
      </c>
      <c r="V104" s="87">
        <f t="shared" si="93"/>
        <v>0</v>
      </c>
      <c r="W104" s="87">
        <f t="shared" si="93"/>
        <v>0</v>
      </c>
      <c r="X104" s="87">
        <f t="shared" si="93"/>
        <v>101</v>
      </c>
      <c r="Y104" s="87">
        <f t="shared" si="93"/>
        <v>0</v>
      </c>
      <c r="Z104" s="67">
        <f>Z106</f>
        <v>0</v>
      </c>
      <c r="AA104" s="88">
        <f>AA105+AA106</f>
        <v>101</v>
      </c>
      <c r="AB104" s="88">
        <f>AB105+AB106</f>
        <v>0</v>
      </c>
      <c r="AC104" s="68">
        <f>AC106</f>
        <v>0</v>
      </c>
      <c r="AD104" s="68">
        <f>AD106</f>
        <v>0</v>
      </c>
      <c r="AE104" s="68"/>
      <c r="AF104" s="87">
        <f>AF105+AF106</f>
        <v>101</v>
      </c>
      <c r="AG104" s="67">
        <f>AG106</f>
        <v>0</v>
      </c>
      <c r="AH104" s="87">
        <f aca="true" t="shared" si="94" ref="AH104:AQ104">AH105+AH106</f>
        <v>0</v>
      </c>
      <c r="AI104" s="87">
        <f t="shared" si="94"/>
        <v>0</v>
      </c>
      <c r="AJ104" s="87">
        <f t="shared" si="94"/>
        <v>0</v>
      </c>
      <c r="AK104" s="87">
        <f t="shared" si="94"/>
        <v>101</v>
      </c>
      <c r="AL104" s="87">
        <f t="shared" si="94"/>
        <v>0</v>
      </c>
      <c r="AM104" s="87">
        <f t="shared" si="94"/>
        <v>0</v>
      </c>
      <c r="AN104" s="87">
        <f t="shared" si="94"/>
        <v>0</v>
      </c>
      <c r="AO104" s="87">
        <f t="shared" si="94"/>
        <v>0</v>
      </c>
      <c r="AP104" s="87">
        <f t="shared" si="94"/>
        <v>0</v>
      </c>
      <c r="AQ104" s="87">
        <f t="shared" si="94"/>
        <v>0</v>
      </c>
      <c r="AR104" s="8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</row>
    <row r="105" spans="1:73" ht="66" customHeight="1" hidden="1">
      <c r="A105" s="98" t="s">
        <v>136</v>
      </c>
      <c r="B105" s="99" t="s">
        <v>131</v>
      </c>
      <c r="C105" s="99" t="s">
        <v>145</v>
      </c>
      <c r="D105" s="100" t="s">
        <v>121</v>
      </c>
      <c r="E105" s="99" t="s">
        <v>137</v>
      </c>
      <c r="F105" s="87"/>
      <c r="G105" s="87">
        <f>H105-F105</f>
        <v>114</v>
      </c>
      <c r="H105" s="87">
        <v>114</v>
      </c>
      <c r="I105" s="87"/>
      <c r="J105" s="87">
        <v>101</v>
      </c>
      <c r="K105" s="67"/>
      <c r="L105" s="67"/>
      <c r="M105" s="87">
        <v>101</v>
      </c>
      <c r="N105" s="87">
        <f>O105-M105</f>
        <v>-101</v>
      </c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67"/>
      <c r="AA105" s="88"/>
      <c r="AB105" s="88"/>
      <c r="AC105" s="68"/>
      <c r="AD105" s="68"/>
      <c r="AE105" s="68"/>
      <c r="AF105" s="87"/>
      <c r="AG105" s="67"/>
      <c r="AH105" s="87"/>
      <c r="AI105" s="67"/>
      <c r="AJ105" s="67"/>
      <c r="AK105" s="69"/>
      <c r="AL105" s="69"/>
      <c r="AM105" s="69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</row>
    <row r="106" spans="1:73" ht="33" customHeight="1" hidden="1">
      <c r="A106" s="98" t="s">
        <v>294</v>
      </c>
      <c r="B106" s="99" t="s">
        <v>131</v>
      </c>
      <c r="C106" s="99" t="s">
        <v>145</v>
      </c>
      <c r="D106" s="100" t="s">
        <v>273</v>
      </c>
      <c r="E106" s="99"/>
      <c r="F106" s="87"/>
      <c r="G106" s="87"/>
      <c r="H106" s="87"/>
      <c r="I106" s="87"/>
      <c r="J106" s="87"/>
      <c r="K106" s="67"/>
      <c r="L106" s="67"/>
      <c r="M106" s="87"/>
      <c r="N106" s="87">
        <f aca="true" t="shared" si="95" ref="N106:AF107">N107</f>
        <v>101</v>
      </c>
      <c r="O106" s="87">
        <f t="shared" si="95"/>
        <v>101</v>
      </c>
      <c r="P106" s="87">
        <f t="shared" si="95"/>
        <v>0</v>
      </c>
      <c r="Q106" s="87">
        <f t="shared" si="95"/>
        <v>0</v>
      </c>
      <c r="R106" s="87">
        <f t="shared" si="95"/>
        <v>0</v>
      </c>
      <c r="S106" s="87">
        <f t="shared" si="95"/>
        <v>0</v>
      </c>
      <c r="T106" s="87">
        <f t="shared" si="95"/>
        <v>101</v>
      </c>
      <c r="U106" s="87">
        <f t="shared" si="95"/>
        <v>0</v>
      </c>
      <c r="V106" s="87">
        <f t="shared" si="95"/>
        <v>0</v>
      </c>
      <c r="W106" s="87">
        <f t="shared" si="95"/>
        <v>0</v>
      </c>
      <c r="X106" s="87">
        <f t="shared" si="95"/>
        <v>101</v>
      </c>
      <c r="Y106" s="87">
        <f t="shared" si="95"/>
        <v>0</v>
      </c>
      <c r="Z106" s="67"/>
      <c r="AA106" s="88">
        <f t="shared" si="95"/>
        <v>101</v>
      </c>
      <c r="AB106" s="88">
        <f t="shared" si="95"/>
        <v>0</v>
      </c>
      <c r="AC106" s="68"/>
      <c r="AD106" s="68"/>
      <c r="AE106" s="68"/>
      <c r="AF106" s="87">
        <f t="shared" si="95"/>
        <v>101</v>
      </c>
      <c r="AG106" s="67"/>
      <c r="AH106" s="87">
        <f>AH107</f>
        <v>0</v>
      </c>
      <c r="AI106" s="87">
        <f aca="true" t="shared" si="96" ref="AI106:AQ107">AI107</f>
        <v>0</v>
      </c>
      <c r="AJ106" s="87">
        <f t="shared" si="96"/>
        <v>0</v>
      </c>
      <c r="AK106" s="87">
        <f t="shared" si="96"/>
        <v>101</v>
      </c>
      <c r="AL106" s="87">
        <f t="shared" si="96"/>
        <v>0</v>
      </c>
      <c r="AM106" s="87">
        <f t="shared" si="96"/>
        <v>0</v>
      </c>
      <c r="AN106" s="87">
        <f t="shared" si="96"/>
        <v>0</v>
      </c>
      <c r="AO106" s="87">
        <f t="shared" si="96"/>
        <v>0</v>
      </c>
      <c r="AP106" s="87">
        <f t="shared" si="96"/>
        <v>0</v>
      </c>
      <c r="AQ106" s="87">
        <f t="shared" si="96"/>
        <v>0</v>
      </c>
      <c r="AR106" s="8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</row>
    <row r="107" spans="1:73" ht="49.5" customHeight="1" hidden="1">
      <c r="A107" s="98" t="s">
        <v>295</v>
      </c>
      <c r="B107" s="99" t="s">
        <v>131</v>
      </c>
      <c r="C107" s="99" t="s">
        <v>145</v>
      </c>
      <c r="D107" s="100" t="s">
        <v>274</v>
      </c>
      <c r="E107" s="99"/>
      <c r="F107" s="87"/>
      <c r="G107" s="87"/>
      <c r="H107" s="87"/>
      <c r="I107" s="87"/>
      <c r="J107" s="87"/>
      <c r="K107" s="67"/>
      <c r="L107" s="67"/>
      <c r="M107" s="87"/>
      <c r="N107" s="87">
        <f t="shared" si="95"/>
        <v>101</v>
      </c>
      <c r="O107" s="87">
        <f t="shared" si="95"/>
        <v>101</v>
      </c>
      <c r="P107" s="87">
        <f t="shared" si="95"/>
        <v>0</v>
      </c>
      <c r="Q107" s="87">
        <f t="shared" si="95"/>
        <v>0</v>
      </c>
      <c r="R107" s="87">
        <f t="shared" si="95"/>
        <v>0</v>
      </c>
      <c r="S107" s="87">
        <f t="shared" si="95"/>
        <v>0</v>
      </c>
      <c r="T107" s="87">
        <f t="shared" si="95"/>
        <v>101</v>
      </c>
      <c r="U107" s="87">
        <f t="shared" si="95"/>
        <v>0</v>
      </c>
      <c r="V107" s="87">
        <f t="shared" si="95"/>
        <v>0</v>
      </c>
      <c r="W107" s="87">
        <f t="shared" si="95"/>
        <v>0</v>
      </c>
      <c r="X107" s="87">
        <f t="shared" si="95"/>
        <v>101</v>
      </c>
      <c r="Y107" s="87">
        <f t="shared" si="95"/>
        <v>0</v>
      </c>
      <c r="Z107" s="67">
        <f>Z108</f>
        <v>0</v>
      </c>
      <c r="AA107" s="88">
        <f t="shared" si="95"/>
        <v>101</v>
      </c>
      <c r="AB107" s="88">
        <f t="shared" si="95"/>
        <v>0</v>
      </c>
      <c r="AC107" s="68">
        <f>AC108</f>
        <v>0</v>
      </c>
      <c r="AD107" s="68">
        <f>AD108</f>
        <v>0</v>
      </c>
      <c r="AE107" s="68"/>
      <c r="AF107" s="87">
        <f>AF108</f>
        <v>101</v>
      </c>
      <c r="AG107" s="67">
        <f>AG108</f>
        <v>0</v>
      </c>
      <c r="AH107" s="87">
        <f>AH108</f>
        <v>0</v>
      </c>
      <c r="AI107" s="87">
        <f t="shared" si="96"/>
        <v>0</v>
      </c>
      <c r="AJ107" s="87">
        <f t="shared" si="96"/>
        <v>0</v>
      </c>
      <c r="AK107" s="87">
        <f t="shared" si="96"/>
        <v>101</v>
      </c>
      <c r="AL107" s="87">
        <f t="shared" si="96"/>
        <v>0</v>
      </c>
      <c r="AM107" s="87">
        <f t="shared" si="96"/>
        <v>0</v>
      </c>
      <c r="AN107" s="87">
        <f t="shared" si="96"/>
        <v>0</v>
      </c>
      <c r="AO107" s="87">
        <f t="shared" si="96"/>
        <v>0</v>
      </c>
      <c r="AP107" s="87">
        <f t="shared" si="96"/>
        <v>0</v>
      </c>
      <c r="AQ107" s="87">
        <f t="shared" si="96"/>
        <v>0</v>
      </c>
      <c r="AR107" s="8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</row>
    <row r="108" spans="1:73" ht="66" customHeight="1" hidden="1">
      <c r="A108" s="98" t="s">
        <v>136</v>
      </c>
      <c r="B108" s="99" t="s">
        <v>131</v>
      </c>
      <c r="C108" s="99" t="s">
        <v>145</v>
      </c>
      <c r="D108" s="100" t="s">
        <v>274</v>
      </c>
      <c r="E108" s="99" t="s">
        <v>137</v>
      </c>
      <c r="F108" s="87"/>
      <c r="G108" s="87"/>
      <c r="H108" s="87"/>
      <c r="I108" s="87"/>
      <c r="J108" s="87"/>
      <c r="K108" s="67"/>
      <c r="L108" s="67"/>
      <c r="M108" s="87"/>
      <c r="N108" s="87">
        <f>O108-M108</f>
        <v>101</v>
      </c>
      <c r="O108" s="87">
        <v>101</v>
      </c>
      <c r="P108" s="87"/>
      <c r="Q108" s="87"/>
      <c r="R108" s="67"/>
      <c r="S108" s="67"/>
      <c r="T108" s="87">
        <f>O108+R108</f>
        <v>101</v>
      </c>
      <c r="U108" s="87">
        <f>Q108+S108</f>
        <v>0</v>
      </c>
      <c r="V108" s="67"/>
      <c r="W108" s="67"/>
      <c r="X108" s="87">
        <f>T108+V108</f>
        <v>101</v>
      </c>
      <c r="Y108" s="87">
        <f>U108+W108</f>
        <v>0</v>
      </c>
      <c r="Z108" s="67"/>
      <c r="AA108" s="88">
        <f>X108+Z108</f>
        <v>101</v>
      </c>
      <c r="AB108" s="88">
        <f>Y108</f>
        <v>0</v>
      </c>
      <c r="AC108" s="68"/>
      <c r="AD108" s="68"/>
      <c r="AE108" s="68"/>
      <c r="AF108" s="87">
        <f>AA108+AC108</f>
        <v>101</v>
      </c>
      <c r="AG108" s="67"/>
      <c r="AH108" s="87">
        <f>AB108</f>
        <v>0</v>
      </c>
      <c r="AI108" s="67"/>
      <c r="AJ108" s="67"/>
      <c r="AK108" s="87">
        <f>AF108+AI108</f>
        <v>101</v>
      </c>
      <c r="AL108" s="87">
        <f>AG108</f>
        <v>0</v>
      </c>
      <c r="AM108" s="87">
        <f>AH108+AJ108</f>
        <v>0</v>
      </c>
      <c r="AN108" s="87">
        <f>AO108-AM108</f>
        <v>0</v>
      </c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</row>
    <row r="109" spans="1:73" ht="15">
      <c r="A109" s="136"/>
      <c r="B109" s="117"/>
      <c r="C109" s="117"/>
      <c r="D109" s="118"/>
      <c r="E109" s="117"/>
      <c r="F109" s="65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8"/>
      <c r="AB109" s="68"/>
      <c r="AC109" s="68"/>
      <c r="AD109" s="68"/>
      <c r="AE109" s="68"/>
      <c r="AF109" s="67"/>
      <c r="AG109" s="67"/>
      <c r="AH109" s="67"/>
      <c r="AI109" s="67"/>
      <c r="AJ109" s="67"/>
      <c r="AK109" s="69"/>
      <c r="AL109" s="69"/>
      <c r="AM109" s="69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</row>
    <row r="110" spans="1:76" s="8" customFormat="1" ht="34.5" customHeight="1">
      <c r="A110" s="70" t="s">
        <v>35</v>
      </c>
      <c r="B110" s="71" t="s">
        <v>36</v>
      </c>
      <c r="C110" s="71"/>
      <c r="D110" s="72"/>
      <c r="E110" s="71"/>
      <c r="F110" s="134">
        <f aca="true" t="shared" si="97" ref="F110:Q110">F112+F116+F120+F137+F144+F150</f>
        <v>414584</v>
      </c>
      <c r="G110" s="134">
        <f t="shared" si="97"/>
        <v>93477</v>
      </c>
      <c r="H110" s="134">
        <f t="shared" si="97"/>
        <v>508061</v>
      </c>
      <c r="I110" s="134">
        <f t="shared" si="97"/>
        <v>0</v>
      </c>
      <c r="J110" s="134">
        <f t="shared" si="97"/>
        <v>576852</v>
      </c>
      <c r="K110" s="134">
        <f t="shared" si="97"/>
        <v>0</v>
      </c>
      <c r="L110" s="134">
        <f t="shared" si="97"/>
        <v>0</v>
      </c>
      <c r="M110" s="134">
        <f t="shared" si="97"/>
        <v>576852</v>
      </c>
      <c r="N110" s="134">
        <f t="shared" si="97"/>
        <v>-341394</v>
      </c>
      <c r="O110" s="134">
        <f t="shared" si="97"/>
        <v>235458</v>
      </c>
      <c r="P110" s="134">
        <f t="shared" si="97"/>
        <v>0</v>
      </c>
      <c r="Q110" s="134">
        <f t="shared" si="97"/>
        <v>234839</v>
      </c>
      <c r="R110" s="134">
        <f aca="true" t="shared" si="98" ref="R110:Y110">R112+R116+R120+R137+R144+R150</f>
        <v>-200</v>
      </c>
      <c r="S110" s="134">
        <f t="shared" si="98"/>
        <v>0</v>
      </c>
      <c r="T110" s="134">
        <f t="shared" si="98"/>
        <v>235258</v>
      </c>
      <c r="U110" s="134">
        <f t="shared" si="98"/>
        <v>234839</v>
      </c>
      <c r="V110" s="134">
        <f t="shared" si="98"/>
        <v>0</v>
      </c>
      <c r="W110" s="134">
        <f t="shared" si="98"/>
        <v>0</v>
      </c>
      <c r="X110" s="134">
        <f t="shared" si="98"/>
        <v>235258</v>
      </c>
      <c r="Y110" s="134">
        <f t="shared" si="98"/>
        <v>234839</v>
      </c>
      <c r="Z110" s="134">
        <f>Z112+Z116+Z120+Z137+Z144+Z150</f>
        <v>7021</v>
      </c>
      <c r="AA110" s="135">
        <f>AA112+AA116+AA120+AA137+AA144+AA150</f>
        <v>242279</v>
      </c>
      <c r="AB110" s="135">
        <f>AB112+AB116+AB120+AB137+AB144+AB150</f>
        <v>234839</v>
      </c>
      <c r="AC110" s="135">
        <f>AC112+AC116+AC120+AC137+AC144+AC150</f>
        <v>0</v>
      </c>
      <c r="AD110" s="135">
        <f>AD112+AD116+AD120+AD137+AD144+AD150</f>
        <v>0</v>
      </c>
      <c r="AE110" s="135"/>
      <c r="AF110" s="134">
        <f aca="true" t="shared" si="99" ref="AF110:AV110">AF112+AF116+AF120+AF137+AF144+AF150</f>
        <v>242279</v>
      </c>
      <c r="AG110" s="134">
        <f t="shared" si="99"/>
        <v>0</v>
      </c>
      <c r="AH110" s="134">
        <f t="shared" si="99"/>
        <v>234839</v>
      </c>
      <c r="AI110" s="134">
        <f t="shared" si="99"/>
        <v>0</v>
      </c>
      <c r="AJ110" s="134">
        <f t="shared" si="99"/>
        <v>0</v>
      </c>
      <c r="AK110" s="134">
        <f t="shared" si="99"/>
        <v>242279</v>
      </c>
      <c r="AL110" s="134">
        <f t="shared" si="99"/>
        <v>0</v>
      </c>
      <c r="AM110" s="134">
        <f t="shared" si="99"/>
        <v>234839</v>
      </c>
      <c r="AN110" s="134">
        <f t="shared" si="99"/>
        <v>26664</v>
      </c>
      <c r="AO110" s="134">
        <f t="shared" si="99"/>
        <v>261503</v>
      </c>
      <c r="AP110" s="134">
        <f t="shared" si="99"/>
        <v>0</v>
      </c>
      <c r="AQ110" s="134">
        <f t="shared" si="99"/>
        <v>264064</v>
      </c>
      <c r="AR110" s="134">
        <f t="shared" si="99"/>
        <v>0</v>
      </c>
      <c r="AS110" s="134">
        <f t="shared" si="99"/>
        <v>0</v>
      </c>
      <c r="AT110" s="134">
        <f t="shared" si="99"/>
        <v>261503</v>
      </c>
      <c r="AU110" s="134">
        <f t="shared" si="99"/>
        <v>264064</v>
      </c>
      <c r="AV110" s="134">
        <f t="shared" si="99"/>
        <v>1850</v>
      </c>
      <c r="AW110" s="134">
        <f aca="true" t="shared" si="100" ref="AW110:BC110">AW112+AW116+AW120+AW137+AW144+AW150</f>
        <v>1850</v>
      </c>
      <c r="AX110" s="134">
        <f t="shared" si="100"/>
        <v>263353</v>
      </c>
      <c r="AY110" s="134">
        <f t="shared" si="100"/>
        <v>265914</v>
      </c>
      <c r="AZ110" s="134">
        <f t="shared" si="100"/>
        <v>0</v>
      </c>
      <c r="BA110" s="134">
        <f t="shared" si="100"/>
        <v>0</v>
      </c>
      <c r="BB110" s="134">
        <f t="shared" si="100"/>
        <v>263353</v>
      </c>
      <c r="BC110" s="134">
        <f t="shared" si="100"/>
        <v>265914</v>
      </c>
      <c r="BD110" s="75"/>
      <c r="BE110" s="75"/>
      <c r="BF110" s="134">
        <f aca="true" t="shared" si="101" ref="BF110:BU110">BF112+BF116+BF120+BF137+BF144+BF150</f>
        <v>263353</v>
      </c>
      <c r="BG110" s="134">
        <f t="shared" si="101"/>
        <v>265914</v>
      </c>
      <c r="BH110" s="134">
        <f>BH112+BH116+BH120+BH137+BH144+BH150</f>
        <v>64548</v>
      </c>
      <c r="BI110" s="134">
        <f>BI112+BI116+BI120+BI137+BI144+BI150</f>
        <v>52866</v>
      </c>
      <c r="BJ110" s="134">
        <f>BJ112+BJ116+BJ120+BJ137+BJ144+BJ150</f>
        <v>327901</v>
      </c>
      <c r="BK110" s="134">
        <f>BK112+BK116+BK120+BK137+BK144+BK150</f>
        <v>318780</v>
      </c>
      <c r="BL110" s="134">
        <f t="shared" si="101"/>
        <v>0</v>
      </c>
      <c r="BM110" s="134">
        <f t="shared" si="101"/>
        <v>0</v>
      </c>
      <c r="BN110" s="134">
        <f t="shared" si="101"/>
        <v>327901</v>
      </c>
      <c r="BO110" s="134"/>
      <c r="BP110" s="134">
        <f t="shared" si="101"/>
        <v>318780</v>
      </c>
      <c r="BQ110" s="134">
        <f t="shared" si="101"/>
        <v>0</v>
      </c>
      <c r="BR110" s="134">
        <f t="shared" si="101"/>
        <v>0</v>
      </c>
      <c r="BS110" s="134">
        <f t="shared" si="101"/>
        <v>327901</v>
      </c>
      <c r="BT110" s="134">
        <f t="shared" si="101"/>
        <v>0</v>
      </c>
      <c r="BU110" s="134">
        <f t="shared" si="101"/>
        <v>318780</v>
      </c>
      <c r="BV110" s="7"/>
      <c r="BW110" s="7"/>
      <c r="BX110" s="7"/>
    </row>
    <row r="111" spans="1:73" ht="16.5">
      <c r="A111" s="137"/>
      <c r="B111" s="63"/>
      <c r="C111" s="63"/>
      <c r="D111" s="64"/>
      <c r="E111" s="63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8"/>
      <c r="AB111" s="88"/>
      <c r="AC111" s="88"/>
      <c r="AD111" s="88"/>
      <c r="AE111" s="88"/>
      <c r="AF111" s="87"/>
      <c r="AG111" s="87"/>
      <c r="AH111" s="87"/>
      <c r="AI111" s="87"/>
      <c r="AJ111" s="87"/>
      <c r="AK111" s="87"/>
      <c r="AL111" s="87"/>
      <c r="AM111" s="8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</row>
    <row r="112" spans="1:76" s="12" customFormat="1" ht="18.75" hidden="1">
      <c r="A112" s="79" t="s">
        <v>37</v>
      </c>
      <c r="B112" s="80" t="s">
        <v>134</v>
      </c>
      <c r="C112" s="80" t="s">
        <v>148</v>
      </c>
      <c r="D112" s="95"/>
      <c r="E112" s="80"/>
      <c r="F112" s="96">
        <f aca="true" t="shared" si="102" ref="F112:V113">F113</f>
        <v>6711</v>
      </c>
      <c r="G112" s="96">
        <f t="shared" si="102"/>
        <v>-1070</v>
      </c>
      <c r="H112" s="96">
        <f t="shared" si="102"/>
        <v>5641</v>
      </c>
      <c r="I112" s="96">
        <f t="shared" si="102"/>
        <v>0</v>
      </c>
      <c r="J112" s="96">
        <f t="shared" si="102"/>
        <v>0</v>
      </c>
      <c r="K112" s="96">
        <f t="shared" si="102"/>
        <v>0</v>
      </c>
      <c r="L112" s="96">
        <f t="shared" si="102"/>
        <v>0</v>
      </c>
      <c r="M112" s="96">
        <f t="shared" si="102"/>
        <v>0</v>
      </c>
      <c r="N112" s="96">
        <f t="shared" si="102"/>
        <v>0</v>
      </c>
      <c r="O112" s="96">
        <f t="shared" si="102"/>
        <v>0</v>
      </c>
      <c r="P112" s="96">
        <f t="shared" si="102"/>
        <v>0</v>
      </c>
      <c r="Q112" s="96">
        <f t="shared" si="102"/>
        <v>0</v>
      </c>
      <c r="R112" s="96">
        <f t="shared" si="102"/>
        <v>0</v>
      </c>
      <c r="S112" s="96">
        <f t="shared" si="102"/>
        <v>0</v>
      </c>
      <c r="T112" s="96">
        <f t="shared" si="102"/>
        <v>0</v>
      </c>
      <c r="U112" s="96">
        <f t="shared" si="102"/>
        <v>0</v>
      </c>
      <c r="V112" s="96">
        <f t="shared" si="102"/>
        <v>0</v>
      </c>
      <c r="W112" s="96">
        <f aca="true" t="shared" si="103" ref="V112:AK113">W113</f>
        <v>0</v>
      </c>
      <c r="X112" s="96">
        <f t="shared" si="103"/>
        <v>0</v>
      </c>
      <c r="Y112" s="96">
        <f t="shared" si="103"/>
        <v>0</v>
      </c>
      <c r="Z112" s="96">
        <f t="shared" si="103"/>
        <v>0</v>
      </c>
      <c r="AA112" s="97">
        <f t="shared" si="103"/>
        <v>0</v>
      </c>
      <c r="AB112" s="97">
        <f t="shared" si="103"/>
        <v>0</v>
      </c>
      <c r="AC112" s="97">
        <f t="shared" si="103"/>
        <v>0</v>
      </c>
      <c r="AD112" s="97">
        <f t="shared" si="103"/>
        <v>0</v>
      </c>
      <c r="AE112" s="97"/>
      <c r="AF112" s="96">
        <f t="shared" si="103"/>
        <v>0</v>
      </c>
      <c r="AG112" s="96">
        <f t="shared" si="103"/>
        <v>0</v>
      </c>
      <c r="AH112" s="96">
        <f t="shared" si="103"/>
        <v>0</v>
      </c>
      <c r="AI112" s="96">
        <f t="shared" si="103"/>
        <v>0</v>
      </c>
      <c r="AJ112" s="96">
        <f t="shared" si="103"/>
        <v>0</v>
      </c>
      <c r="AK112" s="96">
        <f t="shared" si="103"/>
        <v>0</v>
      </c>
      <c r="AL112" s="96">
        <f aca="true" t="shared" si="104" ref="AI112:AM113">AL113</f>
        <v>0</v>
      </c>
      <c r="AM112" s="96">
        <f t="shared" si="104"/>
        <v>0</v>
      </c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11"/>
      <c r="BW112" s="11"/>
      <c r="BX112" s="11"/>
    </row>
    <row r="113" spans="1:76" s="14" customFormat="1" ht="49.5" customHeight="1" hidden="1">
      <c r="A113" s="98" t="s">
        <v>149</v>
      </c>
      <c r="B113" s="99" t="s">
        <v>134</v>
      </c>
      <c r="C113" s="99" t="s">
        <v>148</v>
      </c>
      <c r="D113" s="100" t="s">
        <v>38</v>
      </c>
      <c r="E113" s="99"/>
      <c r="F113" s="101">
        <f t="shared" si="102"/>
        <v>6711</v>
      </c>
      <c r="G113" s="101">
        <f t="shared" si="102"/>
        <v>-1070</v>
      </c>
      <c r="H113" s="101">
        <f t="shared" si="102"/>
        <v>5641</v>
      </c>
      <c r="I113" s="101">
        <f t="shared" si="102"/>
        <v>0</v>
      </c>
      <c r="J113" s="101">
        <f t="shared" si="102"/>
        <v>0</v>
      </c>
      <c r="K113" s="101">
        <f t="shared" si="102"/>
        <v>0</v>
      </c>
      <c r="L113" s="101">
        <f t="shared" si="102"/>
        <v>0</v>
      </c>
      <c r="M113" s="101">
        <f t="shared" si="102"/>
        <v>0</v>
      </c>
      <c r="N113" s="101">
        <f t="shared" si="102"/>
        <v>0</v>
      </c>
      <c r="O113" s="101">
        <f t="shared" si="102"/>
        <v>0</v>
      </c>
      <c r="P113" s="101">
        <f t="shared" si="102"/>
        <v>0</v>
      </c>
      <c r="Q113" s="101">
        <f t="shared" si="102"/>
        <v>0</v>
      </c>
      <c r="R113" s="101">
        <f t="shared" si="102"/>
        <v>0</v>
      </c>
      <c r="S113" s="101">
        <f t="shared" si="102"/>
        <v>0</v>
      </c>
      <c r="T113" s="101">
        <f t="shared" si="102"/>
        <v>0</v>
      </c>
      <c r="U113" s="101">
        <f t="shared" si="102"/>
        <v>0</v>
      </c>
      <c r="V113" s="101">
        <f t="shared" si="103"/>
        <v>0</v>
      </c>
      <c r="W113" s="101">
        <f t="shared" si="103"/>
        <v>0</v>
      </c>
      <c r="X113" s="101">
        <f t="shared" si="103"/>
        <v>0</v>
      </c>
      <c r="Y113" s="101">
        <f t="shared" si="103"/>
        <v>0</v>
      </c>
      <c r="Z113" s="101">
        <f t="shared" si="103"/>
        <v>0</v>
      </c>
      <c r="AA113" s="102">
        <f t="shared" si="103"/>
        <v>0</v>
      </c>
      <c r="AB113" s="102">
        <f t="shared" si="103"/>
        <v>0</v>
      </c>
      <c r="AC113" s="102">
        <f t="shared" si="103"/>
        <v>0</v>
      </c>
      <c r="AD113" s="102">
        <f t="shared" si="103"/>
        <v>0</v>
      </c>
      <c r="AE113" s="102"/>
      <c r="AF113" s="101">
        <f t="shared" si="103"/>
        <v>0</v>
      </c>
      <c r="AG113" s="101">
        <f t="shared" si="103"/>
        <v>0</v>
      </c>
      <c r="AH113" s="101">
        <f t="shared" si="103"/>
        <v>0</v>
      </c>
      <c r="AI113" s="101">
        <f t="shared" si="104"/>
        <v>0</v>
      </c>
      <c r="AJ113" s="101">
        <f t="shared" si="104"/>
        <v>0</v>
      </c>
      <c r="AK113" s="101">
        <f t="shared" si="104"/>
        <v>0</v>
      </c>
      <c r="AL113" s="101">
        <f t="shared" si="104"/>
        <v>0</v>
      </c>
      <c r="AM113" s="101">
        <f t="shared" si="104"/>
        <v>0</v>
      </c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13"/>
      <c r="BW113" s="13"/>
      <c r="BX113" s="13"/>
    </row>
    <row r="114" spans="1:76" s="16" customFormat="1" ht="82.5" customHeight="1" hidden="1">
      <c r="A114" s="98" t="s">
        <v>243</v>
      </c>
      <c r="B114" s="99" t="s">
        <v>134</v>
      </c>
      <c r="C114" s="99" t="s">
        <v>148</v>
      </c>
      <c r="D114" s="100" t="s">
        <v>38</v>
      </c>
      <c r="E114" s="99" t="s">
        <v>150</v>
      </c>
      <c r="F114" s="87">
        <v>6711</v>
      </c>
      <c r="G114" s="87">
        <f>H114-F114</f>
        <v>-1070</v>
      </c>
      <c r="H114" s="87">
        <v>5641</v>
      </c>
      <c r="I114" s="90"/>
      <c r="J114" s="90"/>
      <c r="K114" s="90"/>
      <c r="L114" s="90"/>
      <c r="M114" s="87"/>
      <c r="N114" s="87">
        <f>O114-M114</f>
        <v>0</v>
      </c>
      <c r="O114" s="87">
        <f aca="true" t="shared" si="105" ref="O114:U114">J114+L114</f>
        <v>0</v>
      </c>
      <c r="P114" s="87">
        <f t="shared" si="105"/>
        <v>0</v>
      </c>
      <c r="Q114" s="87">
        <f t="shared" si="105"/>
        <v>0</v>
      </c>
      <c r="R114" s="87">
        <f t="shared" si="105"/>
        <v>0</v>
      </c>
      <c r="S114" s="87">
        <f t="shared" si="105"/>
        <v>0</v>
      </c>
      <c r="T114" s="87">
        <f t="shared" si="105"/>
        <v>0</v>
      </c>
      <c r="U114" s="87">
        <f t="shared" si="105"/>
        <v>0</v>
      </c>
      <c r="V114" s="87">
        <f aca="true" t="shared" si="106" ref="V114:AB114">Q114+S114</f>
        <v>0</v>
      </c>
      <c r="W114" s="87">
        <f t="shared" si="106"/>
        <v>0</v>
      </c>
      <c r="X114" s="87">
        <f t="shared" si="106"/>
        <v>0</v>
      </c>
      <c r="Y114" s="87">
        <f t="shared" si="106"/>
        <v>0</v>
      </c>
      <c r="Z114" s="87">
        <f t="shared" si="106"/>
        <v>0</v>
      </c>
      <c r="AA114" s="88">
        <f t="shared" si="106"/>
        <v>0</v>
      </c>
      <c r="AB114" s="88">
        <f t="shared" si="106"/>
        <v>0</v>
      </c>
      <c r="AC114" s="88">
        <f>X114+Z114</f>
        <v>0</v>
      </c>
      <c r="AD114" s="88">
        <f>Y114+AA114</f>
        <v>0</v>
      </c>
      <c r="AE114" s="88"/>
      <c r="AF114" s="87">
        <f>Y114+AA114</f>
        <v>0</v>
      </c>
      <c r="AG114" s="87">
        <f>AB114+AD114</f>
        <v>0</v>
      </c>
      <c r="AH114" s="87">
        <f aca="true" t="shared" si="107" ref="AH114:AM114">Z114+AB114</f>
        <v>0</v>
      </c>
      <c r="AI114" s="87">
        <f t="shared" si="107"/>
        <v>0</v>
      </c>
      <c r="AJ114" s="87">
        <f t="shared" si="107"/>
        <v>0</v>
      </c>
      <c r="AK114" s="87">
        <f t="shared" si="107"/>
        <v>0</v>
      </c>
      <c r="AL114" s="87">
        <f t="shared" si="107"/>
        <v>0</v>
      </c>
      <c r="AM114" s="87">
        <f t="shared" si="107"/>
        <v>0</v>
      </c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15"/>
      <c r="BW114" s="15"/>
      <c r="BX114" s="15"/>
    </row>
    <row r="115" spans="1:73" ht="14.25" hidden="1">
      <c r="A115" s="137"/>
      <c r="B115" s="63"/>
      <c r="C115" s="63"/>
      <c r="D115" s="64"/>
      <c r="E115" s="63"/>
      <c r="F115" s="69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9"/>
      <c r="AB115" s="139"/>
      <c r="AC115" s="139"/>
      <c r="AD115" s="139"/>
      <c r="AE115" s="139"/>
      <c r="AF115" s="138"/>
      <c r="AG115" s="138"/>
      <c r="AH115" s="138"/>
      <c r="AI115" s="138"/>
      <c r="AJ115" s="138"/>
      <c r="AK115" s="69"/>
      <c r="AL115" s="69"/>
      <c r="AM115" s="69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</row>
    <row r="116" spans="1:76" s="12" customFormat="1" ht="18.75">
      <c r="A116" s="79" t="s">
        <v>39</v>
      </c>
      <c r="B116" s="80" t="s">
        <v>134</v>
      </c>
      <c r="C116" s="80" t="s">
        <v>135</v>
      </c>
      <c r="D116" s="95"/>
      <c r="E116" s="80"/>
      <c r="F116" s="82">
        <f aca="true" t="shared" si="108" ref="F116:V117">F117</f>
        <v>3270</v>
      </c>
      <c r="G116" s="82">
        <f t="shared" si="108"/>
        <v>199</v>
      </c>
      <c r="H116" s="82">
        <f t="shared" si="108"/>
        <v>3469</v>
      </c>
      <c r="I116" s="82">
        <f t="shared" si="108"/>
        <v>0</v>
      </c>
      <c r="J116" s="82">
        <f t="shared" si="108"/>
        <v>3715</v>
      </c>
      <c r="K116" s="82">
        <f t="shared" si="108"/>
        <v>0</v>
      </c>
      <c r="L116" s="82">
        <f t="shared" si="108"/>
        <v>0</v>
      </c>
      <c r="M116" s="82">
        <f t="shared" si="108"/>
        <v>3715</v>
      </c>
      <c r="N116" s="82">
        <f t="shared" si="108"/>
        <v>-408</v>
      </c>
      <c r="O116" s="82">
        <f t="shared" si="108"/>
        <v>3307</v>
      </c>
      <c r="P116" s="82">
        <f t="shared" si="108"/>
        <v>0</v>
      </c>
      <c r="Q116" s="82">
        <f t="shared" si="108"/>
        <v>3307</v>
      </c>
      <c r="R116" s="82">
        <f t="shared" si="108"/>
        <v>0</v>
      </c>
      <c r="S116" s="82">
        <f t="shared" si="108"/>
        <v>0</v>
      </c>
      <c r="T116" s="82">
        <f t="shared" si="108"/>
        <v>3307</v>
      </c>
      <c r="U116" s="82">
        <f t="shared" si="108"/>
        <v>3307</v>
      </c>
      <c r="V116" s="82">
        <f t="shared" si="108"/>
        <v>0</v>
      </c>
      <c r="W116" s="82">
        <f aca="true" t="shared" si="109" ref="V116:AK117">W117</f>
        <v>0</v>
      </c>
      <c r="X116" s="82">
        <f t="shared" si="109"/>
        <v>3307</v>
      </c>
      <c r="Y116" s="82">
        <f t="shared" si="109"/>
        <v>3307</v>
      </c>
      <c r="Z116" s="82">
        <f t="shared" si="109"/>
        <v>0</v>
      </c>
      <c r="AA116" s="83">
        <f t="shared" si="109"/>
        <v>3307</v>
      </c>
      <c r="AB116" s="83">
        <f t="shared" si="109"/>
        <v>3307</v>
      </c>
      <c r="AC116" s="83">
        <f t="shared" si="109"/>
        <v>0</v>
      </c>
      <c r="AD116" s="83">
        <f t="shared" si="109"/>
        <v>0</v>
      </c>
      <c r="AE116" s="83"/>
      <c r="AF116" s="82">
        <f t="shared" si="109"/>
        <v>3307</v>
      </c>
      <c r="AG116" s="82">
        <f t="shared" si="109"/>
        <v>0</v>
      </c>
      <c r="AH116" s="82">
        <f t="shared" si="109"/>
        <v>3307</v>
      </c>
      <c r="AI116" s="82">
        <f t="shared" si="109"/>
        <v>0</v>
      </c>
      <c r="AJ116" s="82">
        <f t="shared" si="109"/>
        <v>0</v>
      </c>
      <c r="AK116" s="82">
        <f t="shared" si="109"/>
        <v>3307</v>
      </c>
      <c r="AL116" s="82">
        <f aca="true" t="shared" si="110" ref="AI116:AZ117">AL117</f>
        <v>0</v>
      </c>
      <c r="AM116" s="82">
        <f t="shared" si="110"/>
        <v>3307</v>
      </c>
      <c r="AN116" s="82">
        <f t="shared" si="110"/>
        <v>0</v>
      </c>
      <c r="AO116" s="82">
        <f t="shared" si="110"/>
        <v>3307</v>
      </c>
      <c r="AP116" s="82">
        <f t="shared" si="110"/>
        <v>0</v>
      </c>
      <c r="AQ116" s="82">
        <f t="shared" si="110"/>
        <v>3307</v>
      </c>
      <c r="AR116" s="82">
        <f t="shared" si="110"/>
        <v>0</v>
      </c>
      <c r="AS116" s="82">
        <f t="shared" si="110"/>
        <v>0</v>
      </c>
      <c r="AT116" s="82">
        <f t="shared" si="110"/>
        <v>3307</v>
      </c>
      <c r="AU116" s="82">
        <f t="shared" si="110"/>
        <v>3307</v>
      </c>
      <c r="AV116" s="82">
        <f t="shared" si="110"/>
        <v>0</v>
      </c>
      <c r="AW116" s="82">
        <f t="shared" si="110"/>
        <v>0</v>
      </c>
      <c r="AX116" s="82">
        <f t="shared" si="110"/>
        <v>3307</v>
      </c>
      <c r="AY116" s="82">
        <f t="shared" si="110"/>
        <v>3307</v>
      </c>
      <c r="AZ116" s="82">
        <f t="shared" si="110"/>
        <v>0</v>
      </c>
      <c r="BA116" s="82">
        <f aca="true" t="shared" si="111" ref="AZ116:BC117">BA117</f>
        <v>0</v>
      </c>
      <c r="BB116" s="82">
        <f t="shared" si="111"/>
        <v>3307</v>
      </c>
      <c r="BC116" s="82">
        <f t="shared" si="111"/>
        <v>3307</v>
      </c>
      <c r="BD116" s="84"/>
      <c r="BE116" s="84"/>
      <c r="BF116" s="82">
        <f aca="true" t="shared" si="112" ref="BF116:BU117">BF117</f>
        <v>3307</v>
      </c>
      <c r="BG116" s="82">
        <f t="shared" si="112"/>
        <v>3307</v>
      </c>
      <c r="BH116" s="82">
        <f t="shared" si="112"/>
        <v>0</v>
      </c>
      <c r="BI116" s="82">
        <f t="shared" si="112"/>
        <v>0</v>
      </c>
      <c r="BJ116" s="82">
        <f t="shared" si="112"/>
        <v>3307</v>
      </c>
      <c r="BK116" s="82">
        <f t="shared" si="112"/>
        <v>3307</v>
      </c>
      <c r="BL116" s="82">
        <f t="shared" si="112"/>
        <v>0</v>
      </c>
      <c r="BM116" s="82">
        <f t="shared" si="112"/>
        <v>0</v>
      </c>
      <c r="BN116" s="82">
        <f t="shared" si="112"/>
        <v>3307</v>
      </c>
      <c r="BO116" s="82"/>
      <c r="BP116" s="82">
        <f t="shared" si="112"/>
        <v>3307</v>
      </c>
      <c r="BQ116" s="82">
        <f t="shared" si="112"/>
        <v>0</v>
      </c>
      <c r="BR116" s="82">
        <f t="shared" si="112"/>
        <v>0</v>
      </c>
      <c r="BS116" s="82">
        <f t="shared" si="112"/>
        <v>3307</v>
      </c>
      <c r="BT116" s="82">
        <f t="shared" si="112"/>
        <v>0</v>
      </c>
      <c r="BU116" s="82">
        <f t="shared" si="112"/>
        <v>3307</v>
      </c>
      <c r="BV116" s="11"/>
      <c r="BW116" s="11"/>
      <c r="BX116" s="11"/>
    </row>
    <row r="117" spans="1:76" s="14" customFormat="1" ht="27" customHeight="1">
      <c r="A117" s="98" t="s">
        <v>146</v>
      </c>
      <c r="B117" s="99" t="s">
        <v>134</v>
      </c>
      <c r="C117" s="99" t="s">
        <v>135</v>
      </c>
      <c r="D117" s="100" t="s">
        <v>147</v>
      </c>
      <c r="E117" s="99"/>
      <c r="F117" s="87">
        <f t="shared" si="108"/>
        <v>3270</v>
      </c>
      <c r="G117" s="87">
        <f t="shared" si="108"/>
        <v>199</v>
      </c>
      <c r="H117" s="87">
        <f t="shared" si="108"/>
        <v>3469</v>
      </c>
      <c r="I117" s="87">
        <f t="shared" si="108"/>
        <v>0</v>
      </c>
      <c r="J117" s="87">
        <f t="shared" si="108"/>
        <v>3715</v>
      </c>
      <c r="K117" s="87">
        <f t="shared" si="108"/>
        <v>0</v>
      </c>
      <c r="L117" s="87">
        <f t="shared" si="108"/>
        <v>0</v>
      </c>
      <c r="M117" s="87">
        <f t="shared" si="108"/>
        <v>3715</v>
      </c>
      <c r="N117" s="87">
        <f t="shared" si="108"/>
        <v>-408</v>
      </c>
      <c r="O117" s="87">
        <f t="shared" si="108"/>
        <v>3307</v>
      </c>
      <c r="P117" s="87">
        <f t="shared" si="108"/>
        <v>0</v>
      </c>
      <c r="Q117" s="87">
        <f t="shared" si="108"/>
        <v>3307</v>
      </c>
      <c r="R117" s="87">
        <f t="shared" si="108"/>
        <v>0</v>
      </c>
      <c r="S117" s="87">
        <f t="shared" si="108"/>
        <v>0</v>
      </c>
      <c r="T117" s="87">
        <f t="shared" si="108"/>
        <v>3307</v>
      </c>
      <c r="U117" s="87">
        <f t="shared" si="108"/>
        <v>3307</v>
      </c>
      <c r="V117" s="87">
        <f t="shared" si="109"/>
        <v>0</v>
      </c>
      <c r="W117" s="87">
        <f t="shared" si="109"/>
        <v>0</v>
      </c>
      <c r="X117" s="87">
        <f t="shared" si="109"/>
        <v>3307</v>
      </c>
      <c r="Y117" s="87">
        <f t="shared" si="109"/>
        <v>3307</v>
      </c>
      <c r="Z117" s="87">
        <f t="shared" si="109"/>
        <v>0</v>
      </c>
      <c r="AA117" s="88">
        <f t="shared" si="109"/>
        <v>3307</v>
      </c>
      <c r="AB117" s="88">
        <f t="shared" si="109"/>
        <v>3307</v>
      </c>
      <c r="AC117" s="88">
        <f t="shared" si="109"/>
        <v>0</v>
      </c>
      <c r="AD117" s="88">
        <f t="shared" si="109"/>
        <v>0</v>
      </c>
      <c r="AE117" s="88"/>
      <c r="AF117" s="87">
        <f t="shared" si="109"/>
        <v>3307</v>
      </c>
      <c r="AG117" s="87">
        <f t="shared" si="109"/>
        <v>0</v>
      </c>
      <c r="AH117" s="87">
        <f t="shared" si="109"/>
        <v>3307</v>
      </c>
      <c r="AI117" s="87">
        <f t="shared" si="110"/>
        <v>0</v>
      </c>
      <c r="AJ117" s="87">
        <f t="shared" si="110"/>
        <v>0</v>
      </c>
      <c r="AK117" s="87">
        <f t="shared" si="110"/>
        <v>3307</v>
      </c>
      <c r="AL117" s="87">
        <f t="shared" si="110"/>
        <v>0</v>
      </c>
      <c r="AM117" s="87">
        <f t="shared" si="110"/>
        <v>3307</v>
      </c>
      <c r="AN117" s="87">
        <f t="shared" si="110"/>
        <v>0</v>
      </c>
      <c r="AO117" s="87">
        <f t="shared" si="110"/>
        <v>3307</v>
      </c>
      <c r="AP117" s="87">
        <f t="shared" si="110"/>
        <v>0</v>
      </c>
      <c r="AQ117" s="87">
        <f t="shared" si="110"/>
        <v>3307</v>
      </c>
      <c r="AR117" s="87">
        <f t="shared" si="110"/>
        <v>0</v>
      </c>
      <c r="AS117" s="87">
        <f t="shared" si="110"/>
        <v>0</v>
      </c>
      <c r="AT117" s="87">
        <f t="shared" si="110"/>
        <v>3307</v>
      </c>
      <c r="AU117" s="87">
        <f t="shared" si="110"/>
        <v>3307</v>
      </c>
      <c r="AV117" s="87">
        <f t="shared" si="110"/>
        <v>0</v>
      </c>
      <c r="AW117" s="87">
        <f t="shared" si="110"/>
        <v>0</v>
      </c>
      <c r="AX117" s="87">
        <f t="shared" si="110"/>
        <v>3307</v>
      </c>
      <c r="AY117" s="87">
        <f t="shared" si="110"/>
        <v>3307</v>
      </c>
      <c r="AZ117" s="87">
        <f t="shared" si="111"/>
        <v>0</v>
      </c>
      <c r="BA117" s="87">
        <f t="shared" si="111"/>
        <v>0</v>
      </c>
      <c r="BB117" s="87">
        <f t="shared" si="111"/>
        <v>3307</v>
      </c>
      <c r="BC117" s="87">
        <f t="shared" si="111"/>
        <v>3307</v>
      </c>
      <c r="BD117" s="89"/>
      <c r="BE117" s="89"/>
      <c r="BF117" s="87">
        <f t="shared" si="112"/>
        <v>3307</v>
      </c>
      <c r="BG117" s="87">
        <f t="shared" si="112"/>
        <v>3307</v>
      </c>
      <c r="BH117" s="87">
        <f t="shared" si="112"/>
        <v>0</v>
      </c>
      <c r="BI117" s="87">
        <f t="shared" si="112"/>
        <v>0</v>
      </c>
      <c r="BJ117" s="87">
        <f t="shared" si="112"/>
        <v>3307</v>
      </c>
      <c r="BK117" s="87">
        <f t="shared" si="112"/>
        <v>3307</v>
      </c>
      <c r="BL117" s="87">
        <f t="shared" si="112"/>
        <v>0</v>
      </c>
      <c r="BM117" s="87">
        <f t="shared" si="112"/>
        <v>0</v>
      </c>
      <c r="BN117" s="87">
        <f t="shared" si="112"/>
        <v>3307</v>
      </c>
      <c r="BO117" s="87"/>
      <c r="BP117" s="87">
        <f t="shared" si="112"/>
        <v>3307</v>
      </c>
      <c r="BQ117" s="87">
        <f t="shared" si="112"/>
        <v>0</v>
      </c>
      <c r="BR117" s="87">
        <f t="shared" si="112"/>
        <v>0</v>
      </c>
      <c r="BS117" s="87">
        <f t="shared" si="112"/>
        <v>3307</v>
      </c>
      <c r="BT117" s="87">
        <f t="shared" si="112"/>
        <v>0</v>
      </c>
      <c r="BU117" s="87">
        <f t="shared" si="112"/>
        <v>3307</v>
      </c>
      <c r="BV117" s="13"/>
      <c r="BW117" s="13"/>
      <c r="BX117" s="13"/>
    </row>
    <row r="118" spans="1:76" s="16" customFormat="1" ht="56.25" customHeight="1">
      <c r="A118" s="98" t="s">
        <v>136</v>
      </c>
      <c r="B118" s="99" t="s">
        <v>134</v>
      </c>
      <c r="C118" s="99" t="s">
        <v>135</v>
      </c>
      <c r="D118" s="100" t="s">
        <v>147</v>
      </c>
      <c r="E118" s="99" t="s">
        <v>137</v>
      </c>
      <c r="F118" s="87">
        <v>3270</v>
      </c>
      <c r="G118" s="87">
        <f>H118-F118</f>
        <v>199</v>
      </c>
      <c r="H118" s="87">
        <v>3469</v>
      </c>
      <c r="I118" s="87"/>
      <c r="J118" s="87">
        <v>3715</v>
      </c>
      <c r="K118" s="91"/>
      <c r="L118" s="91"/>
      <c r="M118" s="87">
        <v>3715</v>
      </c>
      <c r="N118" s="87">
        <f>O118-M118</f>
        <v>-408</v>
      </c>
      <c r="O118" s="87">
        <v>3307</v>
      </c>
      <c r="P118" s="87"/>
      <c r="Q118" s="87">
        <v>3307</v>
      </c>
      <c r="R118" s="91"/>
      <c r="S118" s="91"/>
      <c r="T118" s="87">
        <f>O118+R118</f>
        <v>3307</v>
      </c>
      <c r="U118" s="87">
        <f>Q118+S118</f>
        <v>3307</v>
      </c>
      <c r="V118" s="91"/>
      <c r="W118" s="91"/>
      <c r="X118" s="87">
        <f>T118+V118</f>
        <v>3307</v>
      </c>
      <c r="Y118" s="87">
        <f>U118+W118</f>
        <v>3307</v>
      </c>
      <c r="Z118" s="91"/>
      <c r="AA118" s="88">
        <f>X118+Z118</f>
        <v>3307</v>
      </c>
      <c r="AB118" s="88">
        <f>Y118</f>
        <v>3307</v>
      </c>
      <c r="AC118" s="92"/>
      <c r="AD118" s="92"/>
      <c r="AE118" s="92"/>
      <c r="AF118" s="87">
        <f>AA118+AC118</f>
        <v>3307</v>
      </c>
      <c r="AG118" s="91"/>
      <c r="AH118" s="87">
        <f>AB118</f>
        <v>3307</v>
      </c>
      <c r="AI118" s="91"/>
      <c r="AJ118" s="91"/>
      <c r="AK118" s="87">
        <f>AF118+AI118</f>
        <v>3307</v>
      </c>
      <c r="AL118" s="87">
        <f>AG118</f>
        <v>0</v>
      </c>
      <c r="AM118" s="87">
        <f>AH118+AJ118</f>
        <v>3307</v>
      </c>
      <c r="AN118" s="87">
        <f>AO118-AM118</f>
        <v>0</v>
      </c>
      <c r="AO118" s="87">
        <v>3307</v>
      </c>
      <c r="AP118" s="87"/>
      <c r="AQ118" s="87">
        <v>3307</v>
      </c>
      <c r="AR118" s="87"/>
      <c r="AS118" s="91"/>
      <c r="AT118" s="87">
        <f>AO118+AR118</f>
        <v>3307</v>
      </c>
      <c r="AU118" s="87">
        <f>AQ118+AS118</f>
        <v>3307</v>
      </c>
      <c r="AV118" s="91"/>
      <c r="AW118" s="91"/>
      <c r="AX118" s="87">
        <f>AT118+AV118</f>
        <v>3307</v>
      </c>
      <c r="AY118" s="87">
        <f>AU118</f>
        <v>3307</v>
      </c>
      <c r="AZ118" s="91"/>
      <c r="BA118" s="91"/>
      <c r="BB118" s="87">
        <f>AX118+AZ118</f>
        <v>3307</v>
      </c>
      <c r="BC118" s="87">
        <f>AY118+BA118</f>
        <v>3307</v>
      </c>
      <c r="BD118" s="91"/>
      <c r="BE118" s="91"/>
      <c r="BF118" s="87">
        <f>BB118+BD118</f>
        <v>3307</v>
      </c>
      <c r="BG118" s="87">
        <f>BC118+BE118</f>
        <v>3307</v>
      </c>
      <c r="BH118" s="91"/>
      <c r="BI118" s="91"/>
      <c r="BJ118" s="87">
        <f>BB118+BH118</f>
        <v>3307</v>
      </c>
      <c r="BK118" s="87">
        <f>BC118+BI118</f>
        <v>3307</v>
      </c>
      <c r="BL118" s="91"/>
      <c r="BM118" s="91"/>
      <c r="BN118" s="87">
        <f>BJ118+BL118</f>
        <v>3307</v>
      </c>
      <c r="BO118" s="87"/>
      <c r="BP118" s="87">
        <f>BK118+BM118</f>
        <v>3307</v>
      </c>
      <c r="BQ118" s="87"/>
      <c r="BR118" s="91"/>
      <c r="BS118" s="87">
        <f>BN118+BQ118</f>
        <v>3307</v>
      </c>
      <c r="BT118" s="87">
        <f>BO118</f>
        <v>0</v>
      </c>
      <c r="BU118" s="87">
        <f>BP118+BR118</f>
        <v>3307</v>
      </c>
      <c r="BV118" s="15"/>
      <c r="BW118" s="15"/>
      <c r="BX118" s="15"/>
    </row>
    <row r="119" spans="1:76" s="16" customFormat="1" ht="18" customHeight="1">
      <c r="A119" s="98"/>
      <c r="B119" s="99"/>
      <c r="C119" s="99"/>
      <c r="D119" s="100"/>
      <c r="E119" s="99"/>
      <c r="F119" s="125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2"/>
      <c r="AB119" s="92"/>
      <c r="AC119" s="92"/>
      <c r="AD119" s="92"/>
      <c r="AE119" s="92"/>
      <c r="AF119" s="91"/>
      <c r="AG119" s="91"/>
      <c r="AH119" s="91"/>
      <c r="AI119" s="91"/>
      <c r="AJ119" s="91"/>
      <c r="AK119" s="87"/>
      <c r="AL119" s="87"/>
      <c r="AM119" s="87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15"/>
      <c r="BW119" s="15"/>
      <c r="BX119" s="15"/>
    </row>
    <row r="120" spans="1:76" s="16" customFormat="1" ht="18.75">
      <c r="A120" s="79" t="s">
        <v>40</v>
      </c>
      <c r="B120" s="80" t="s">
        <v>134</v>
      </c>
      <c r="C120" s="80" t="s">
        <v>151</v>
      </c>
      <c r="D120" s="95"/>
      <c r="E120" s="80"/>
      <c r="F120" s="96">
        <f aca="true" t="shared" si="113" ref="F120:O120">F121+F123+F126</f>
        <v>274994</v>
      </c>
      <c r="G120" s="96">
        <f t="shared" si="113"/>
        <v>94406</v>
      </c>
      <c r="H120" s="96">
        <f t="shared" si="113"/>
        <v>369400</v>
      </c>
      <c r="I120" s="96">
        <f t="shared" si="113"/>
        <v>0</v>
      </c>
      <c r="J120" s="96">
        <f t="shared" si="113"/>
        <v>412530</v>
      </c>
      <c r="K120" s="96">
        <f t="shared" si="113"/>
        <v>0</v>
      </c>
      <c r="L120" s="96">
        <f t="shared" si="113"/>
        <v>0</v>
      </c>
      <c r="M120" s="96">
        <f t="shared" si="113"/>
        <v>412530</v>
      </c>
      <c r="N120" s="96">
        <f t="shared" si="113"/>
        <v>-239355</v>
      </c>
      <c r="O120" s="96">
        <f t="shared" si="113"/>
        <v>173175</v>
      </c>
      <c r="P120" s="96">
        <f aca="true" t="shared" si="114" ref="P120:U120">P121+P123+P126</f>
        <v>0</v>
      </c>
      <c r="Q120" s="96">
        <f t="shared" si="114"/>
        <v>177686</v>
      </c>
      <c r="R120" s="96">
        <f t="shared" si="114"/>
        <v>0</v>
      </c>
      <c r="S120" s="96">
        <f t="shared" si="114"/>
        <v>0</v>
      </c>
      <c r="T120" s="96">
        <f t="shared" si="114"/>
        <v>173175</v>
      </c>
      <c r="U120" s="96">
        <f t="shared" si="114"/>
        <v>177686</v>
      </c>
      <c r="V120" s="96">
        <f aca="true" t="shared" si="115" ref="V120:AB120">V121+V123+V126</f>
        <v>0</v>
      </c>
      <c r="W120" s="96">
        <f t="shared" si="115"/>
        <v>0</v>
      </c>
      <c r="X120" s="96">
        <f t="shared" si="115"/>
        <v>173175</v>
      </c>
      <c r="Y120" s="96">
        <f t="shared" si="115"/>
        <v>177686</v>
      </c>
      <c r="Z120" s="96">
        <f t="shared" si="115"/>
        <v>0</v>
      </c>
      <c r="AA120" s="97">
        <f t="shared" si="115"/>
        <v>173175</v>
      </c>
      <c r="AB120" s="97">
        <f t="shared" si="115"/>
        <v>177686</v>
      </c>
      <c r="AC120" s="97">
        <f>AC121+AC123+AC126</f>
        <v>0</v>
      </c>
      <c r="AD120" s="97">
        <f>AD121+AD123+AD126</f>
        <v>0</v>
      </c>
      <c r="AE120" s="97"/>
      <c r="AF120" s="96">
        <f aca="true" t="shared" si="116" ref="AF120:AV120">AF121+AF123+AF126</f>
        <v>173175</v>
      </c>
      <c r="AG120" s="96">
        <f t="shared" si="116"/>
        <v>0</v>
      </c>
      <c r="AH120" s="96">
        <f t="shared" si="116"/>
        <v>177686</v>
      </c>
      <c r="AI120" s="96">
        <f t="shared" si="116"/>
        <v>0</v>
      </c>
      <c r="AJ120" s="96">
        <f t="shared" si="116"/>
        <v>0</v>
      </c>
      <c r="AK120" s="96">
        <f t="shared" si="116"/>
        <v>173175</v>
      </c>
      <c r="AL120" s="96">
        <f t="shared" si="116"/>
        <v>0</v>
      </c>
      <c r="AM120" s="96">
        <f t="shared" si="116"/>
        <v>177686</v>
      </c>
      <c r="AN120" s="96">
        <f t="shared" si="116"/>
        <v>17080</v>
      </c>
      <c r="AO120" s="96">
        <f t="shared" si="116"/>
        <v>194766</v>
      </c>
      <c r="AP120" s="96">
        <f t="shared" si="116"/>
        <v>0</v>
      </c>
      <c r="AQ120" s="96">
        <f t="shared" si="116"/>
        <v>197255</v>
      </c>
      <c r="AR120" s="96">
        <f t="shared" si="116"/>
        <v>0</v>
      </c>
      <c r="AS120" s="96">
        <f t="shared" si="116"/>
        <v>0</v>
      </c>
      <c r="AT120" s="96">
        <f t="shared" si="116"/>
        <v>194766</v>
      </c>
      <c r="AU120" s="96">
        <f t="shared" si="116"/>
        <v>197255</v>
      </c>
      <c r="AV120" s="96">
        <f t="shared" si="116"/>
        <v>0</v>
      </c>
      <c r="AW120" s="96">
        <f aca="true" t="shared" si="117" ref="AW120:BC120">AW121+AW123+AW126</f>
        <v>0</v>
      </c>
      <c r="AX120" s="96">
        <f t="shared" si="117"/>
        <v>194766</v>
      </c>
      <c r="AY120" s="96">
        <f t="shared" si="117"/>
        <v>197255</v>
      </c>
      <c r="AZ120" s="96">
        <f t="shared" si="117"/>
        <v>0</v>
      </c>
      <c r="BA120" s="96">
        <f t="shared" si="117"/>
        <v>0</v>
      </c>
      <c r="BB120" s="96">
        <f t="shared" si="117"/>
        <v>194766</v>
      </c>
      <c r="BC120" s="96">
        <f t="shared" si="117"/>
        <v>197255</v>
      </c>
      <c r="BD120" s="91"/>
      <c r="BE120" s="91"/>
      <c r="BF120" s="96">
        <f aca="true" t="shared" si="118" ref="BF120:BU120">BF121+BF123+BF126</f>
        <v>194766</v>
      </c>
      <c r="BG120" s="96">
        <f t="shared" si="118"/>
        <v>197255</v>
      </c>
      <c r="BH120" s="96">
        <f>BH121+BH123+BH126</f>
        <v>0</v>
      </c>
      <c r="BI120" s="96">
        <f>BI121+BI123+BI126</f>
        <v>0</v>
      </c>
      <c r="BJ120" s="96">
        <f>BJ121+BJ123+BJ126</f>
        <v>194766</v>
      </c>
      <c r="BK120" s="96">
        <f>BK121+BK123+BK126</f>
        <v>197255</v>
      </c>
      <c r="BL120" s="96">
        <f t="shared" si="118"/>
        <v>0</v>
      </c>
      <c r="BM120" s="96">
        <f t="shared" si="118"/>
        <v>0</v>
      </c>
      <c r="BN120" s="96">
        <f t="shared" si="118"/>
        <v>194766</v>
      </c>
      <c r="BO120" s="96"/>
      <c r="BP120" s="96">
        <f t="shared" si="118"/>
        <v>197255</v>
      </c>
      <c r="BQ120" s="96">
        <f t="shared" si="118"/>
        <v>0</v>
      </c>
      <c r="BR120" s="96">
        <f t="shared" si="118"/>
        <v>0</v>
      </c>
      <c r="BS120" s="96">
        <f t="shared" si="118"/>
        <v>194766</v>
      </c>
      <c r="BT120" s="96">
        <f t="shared" si="118"/>
        <v>0</v>
      </c>
      <c r="BU120" s="96">
        <f t="shared" si="118"/>
        <v>197255</v>
      </c>
      <c r="BV120" s="15"/>
      <c r="BW120" s="15"/>
      <c r="BX120" s="15"/>
    </row>
    <row r="121" spans="1:76" s="16" customFormat="1" ht="66.75" customHeight="1" hidden="1">
      <c r="A121" s="98" t="s">
        <v>132</v>
      </c>
      <c r="B121" s="99" t="s">
        <v>134</v>
      </c>
      <c r="C121" s="99" t="s">
        <v>151</v>
      </c>
      <c r="D121" s="100" t="s">
        <v>123</v>
      </c>
      <c r="E121" s="80"/>
      <c r="F121" s="96">
        <f aca="true" t="shared" si="119" ref="F121:AM121">F122</f>
        <v>0</v>
      </c>
      <c r="G121" s="101">
        <f t="shared" si="119"/>
        <v>9403</v>
      </c>
      <c r="H121" s="101">
        <f t="shared" si="119"/>
        <v>9403</v>
      </c>
      <c r="I121" s="101">
        <f t="shared" si="119"/>
        <v>0</v>
      </c>
      <c r="J121" s="101">
        <f t="shared" si="119"/>
        <v>9073</v>
      </c>
      <c r="K121" s="101">
        <f t="shared" si="119"/>
        <v>0</v>
      </c>
      <c r="L121" s="101">
        <f t="shared" si="119"/>
        <v>0</v>
      </c>
      <c r="M121" s="101">
        <f t="shared" si="119"/>
        <v>9073</v>
      </c>
      <c r="N121" s="101">
        <f t="shared" si="119"/>
        <v>-9073</v>
      </c>
      <c r="O121" s="101">
        <f t="shared" si="119"/>
        <v>0</v>
      </c>
      <c r="P121" s="101">
        <f t="shared" si="119"/>
        <v>0</v>
      </c>
      <c r="Q121" s="101">
        <f t="shared" si="119"/>
        <v>0</v>
      </c>
      <c r="R121" s="101">
        <f t="shared" si="119"/>
        <v>0</v>
      </c>
      <c r="S121" s="101">
        <f t="shared" si="119"/>
        <v>0</v>
      </c>
      <c r="T121" s="101">
        <f t="shared" si="119"/>
        <v>0</v>
      </c>
      <c r="U121" s="101">
        <f t="shared" si="119"/>
        <v>0</v>
      </c>
      <c r="V121" s="101">
        <f t="shared" si="119"/>
        <v>0</v>
      </c>
      <c r="W121" s="101">
        <f t="shared" si="119"/>
        <v>0</v>
      </c>
      <c r="X121" s="101">
        <f t="shared" si="119"/>
        <v>0</v>
      </c>
      <c r="Y121" s="101">
        <f t="shared" si="119"/>
        <v>0</v>
      </c>
      <c r="Z121" s="101">
        <f t="shared" si="119"/>
        <v>0</v>
      </c>
      <c r="AA121" s="102">
        <f t="shared" si="119"/>
        <v>0</v>
      </c>
      <c r="AB121" s="102">
        <f t="shared" si="119"/>
        <v>0</v>
      </c>
      <c r="AC121" s="102">
        <f t="shared" si="119"/>
        <v>0</v>
      </c>
      <c r="AD121" s="102">
        <f t="shared" si="119"/>
        <v>0</v>
      </c>
      <c r="AE121" s="102"/>
      <c r="AF121" s="101">
        <f t="shared" si="119"/>
        <v>0</v>
      </c>
      <c r="AG121" s="101">
        <f t="shared" si="119"/>
        <v>0</v>
      </c>
      <c r="AH121" s="101">
        <f t="shared" si="119"/>
        <v>0</v>
      </c>
      <c r="AI121" s="101">
        <f t="shared" si="119"/>
        <v>0</v>
      </c>
      <c r="AJ121" s="101">
        <f t="shared" si="119"/>
        <v>0</v>
      </c>
      <c r="AK121" s="101">
        <f t="shared" si="119"/>
        <v>0</v>
      </c>
      <c r="AL121" s="101">
        <f t="shared" si="119"/>
        <v>0</v>
      </c>
      <c r="AM121" s="101">
        <f t="shared" si="119"/>
        <v>0</v>
      </c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15"/>
      <c r="BW121" s="15"/>
      <c r="BX121" s="15"/>
    </row>
    <row r="122" spans="1:76" s="16" customFormat="1" ht="33.75" customHeight="1" hidden="1">
      <c r="A122" s="98" t="s">
        <v>222</v>
      </c>
      <c r="B122" s="99" t="s">
        <v>134</v>
      </c>
      <c r="C122" s="99" t="s">
        <v>151</v>
      </c>
      <c r="D122" s="100" t="s">
        <v>123</v>
      </c>
      <c r="E122" s="99" t="s">
        <v>223</v>
      </c>
      <c r="F122" s="96"/>
      <c r="G122" s="87">
        <f>H122-F122</f>
        <v>9403</v>
      </c>
      <c r="H122" s="101">
        <v>9403</v>
      </c>
      <c r="I122" s="101"/>
      <c r="J122" s="101">
        <v>9073</v>
      </c>
      <c r="K122" s="91"/>
      <c r="L122" s="91"/>
      <c r="M122" s="87">
        <v>9073</v>
      </c>
      <c r="N122" s="87">
        <f>O122-M122</f>
        <v>-9073</v>
      </c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8"/>
      <c r="AB122" s="88"/>
      <c r="AC122" s="88"/>
      <c r="AD122" s="88"/>
      <c r="AE122" s="88"/>
      <c r="AF122" s="87"/>
      <c r="AG122" s="87"/>
      <c r="AH122" s="87"/>
      <c r="AI122" s="87"/>
      <c r="AJ122" s="87"/>
      <c r="AK122" s="87"/>
      <c r="AL122" s="87"/>
      <c r="AM122" s="87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15"/>
      <c r="BW122" s="15"/>
      <c r="BX122" s="15"/>
    </row>
    <row r="123" spans="1:76" s="16" customFormat="1" ht="18.75" customHeight="1">
      <c r="A123" s="98" t="s">
        <v>152</v>
      </c>
      <c r="B123" s="99" t="s">
        <v>134</v>
      </c>
      <c r="C123" s="99" t="s">
        <v>151</v>
      </c>
      <c r="D123" s="100" t="s">
        <v>153</v>
      </c>
      <c r="E123" s="99"/>
      <c r="F123" s="101">
        <f aca="true" t="shared" si="120" ref="F123:V124">F124</f>
        <v>1968</v>
      </c>
      <c r="G123" s="101">
        <f t="shared" si="120"/>
        <v>225</v>
      </c>
      <c r="H123" s="101">
        <f t="shared" si="120"/>
        <v>2193</v>
      </c>
      <c r="I123" s="101">
        <f t="shared" si="120"/>
        <v>0</v>
      </c>
      <c r="J123" s="101">
        <f t="shared" si="120"/>
        <v>2530</v>
      </c>
      <c r="K123" s="101">
        <f t="shared" si="120"/>
        <v>0</v>
      </c>
      <c r="L123" s="101">
        <f t="shared" si="120"/>
        <v>0</v>
      </c>
      <c r="M123" s="101">
        <f t="shared" si="120"/>
        <v>2530</v>
      </c>
      <c r="N123" s="101">
        <f t="shared" si="120"/>
        <v>-2530</v>
      </c>
      <c r="O123" s="101">
        <f t="shared" si="120"/>
        <v>0</v>
      </c>
      <c r="P123" s="101">
        <f t="shared" si="120"/>
        <v>0</v>
      </c>
      <c r="Q123" s="101">
        <f t="shared" si="120"/>
        <v>0</v>
      </c>
      <c r="R123" s="101">
        <f t="shared" si="120"/>
        <v>0</v>
      </c>
      <c r="S123" s="101">
        <f t="shared" si="120"/>
        <v>0</v>
      </c>
      <c r="T123" s="101">
        <f t="shared" si="120"/>
        <v>0</v>
      </c>
      <c r="U123" s="101">
        <f t="shared" si="120"/>
        <v>0</v>
      </c>
      <c r="V123" s="101">
        <f t="shared" si="120"/>
        <v>0</v>
      </c>
      <c r="W123" s="101">
        <f aca="true" t="shared" si="121" ref="V123:AK124">W124</f>
        <v>0</v>
      </c>
      <c r="X123" s="101">
        <f t="shared" si="121"/>
        <v>0</v>
      </c>
      <c r="Y123" s="101">
        <f t="shared" si="121"/>
        <v>0</v>
      </c>
      <c r="Z123" s="101">
        <f t="shared" si="121"/>
        <v>0</v>
      </c>
      <c r="AA123" s="102">
        <f t="shared" si="121"/>
        <v>0</v>
      </c>
      <c r="AB123" s="102">
        <f t="shared" si="121"/>
        <v>0</v>
      </c>
      <c r="AC123" s="102">
        <f t="shared" si="121"/>
        <v>0</v>
      </c>
      <c r="AD123" s="102">
        <f t="shared" si="121"/>
        <v>0</v>
      </c>
      <c r="AE123" s="102"/>
      <c r="AF123" s="101">
        <f t="shared" si="121"/>
        <v>0</v>
      </c>
      <c r="AG123" s="101">
        <f t="shared" si="121"/>
        <v>0</v>
      </c>
      <c r="AH123" s="101">
        <f t="shared" si="121"/>
        <v>0</v>
      </c>
      <c r="AI123" s="101">
        <f t="shared" si="121"/>
        <v>0</v>
      </c>
      <c r="AJ123" s="101">
        <f t="shared" si="121"/>
        <v>0</v>
      </c>
      <c r="AK123" s="101">
        <f t="shared" si="121"/>
        <v>0</v>
      </c>
      <c r="AL123" s="101">
        <f aca="true" t="shared" si="122" ref="AI123:AM124">AL124</f>
        <v>0</v>
      </c>
      <c r="AM123" s="101">
        <f t="shared" si="122"/>
        <v>0</v>
      </c>
      <c r="AN123" s="87">
        <f aca="true" t="shared" si="123" ref="AN123:BC124">AN124</f>
        <v>2543</v>
      </c>
      <c r="AO123" s="87">
        <f t="shared" si="123"/>
        <v>2543</v>
      </c>
      <c r="AP123" s="87">
        <f t="shared" si="123"/>
        <v>0</v>
      </c>
      <c r="AQ123" s="87">
        <f t="shared" si="123"/>
        <v>2543</v>
      </c>
      <c r="AR123" s="87">
        <f t="shared" si="123"/>
        <v>0</v>
      </c>
      <c r="AS123" s="87">
        <f t="shared" si="123"/>
        <v>0</v>
      </c>
      <c r="AT123" s="87">
        <f t="shared" si="123"/>
        <v>2543</v>
      </c>
      <c r="AU123" s="87">
        <f t="shared" si="123"/>
        <v>2543</v>
      </c>
      <c r="AV123" s="87">
        <f t="shared" si="123"/>
        <v>0</v>
      </c>
      <c r="AW123" s="87">
        <f t="shared" si="123"/>
        <v>0</v>
      </c>
      <c r="AX123" s="87">
        <f t="shared" si="123"/>
        <v>2543</v>
      </c>
      <c r="AY123" s="87">
        <f t="shared" si="123"/>
        <v>2543</v>
      </c>
      <c r="AZ123" s="87">
        <f t="shared" si="123"/>
        <v>0</v>
      </c>
      <c r="BA123" s="87">
        <f t="shared" si="123"/>
        <v>0</v>
      </c>
      <c r="BB123" s="87">
        <f t="shared" si="123"/>
        <v>2543</v>
      </c>
      <c r="BC123" s="87">
        <f t="shared" si="123"/>
        <v>2543</v>
      </c>
      <c r="BD123" s="91"/>
      <c r="BE123" s="91"/>
      <c r="BF123" s="87">
        <f aca="true" t="shared" si="124" ref="BF123:BU124">BF124</f>
        <v>2543</v>
      </c>
      <c r="BG123" s="87">
        <f t="shared" si="124"/>
        <v>2543</v>
      </c>
      <c r="BH123" s="87">
        <f t="shared" si="124"/>
        <v>0</v>
      </c>
      <c r="BI123" s="87">
        <f t="shared" si="124"/>
        <v>0</v>
      </c>
      <c r="BJ123" s="87">
        <f t="shared" si="124"/>
        <v>2543</v>
      </c>
      <c r="BK123" s="87">
        <f t="shared" si="124"/>
        <v>2543</v>
      </c>
      <c r="BL123" s="87">
        <f t="shared" si="124"/>
        <v>0</v>
      </c>
      <c r="BM123" s="87">
        <f t="shared" si="124"/>
        <v>0</v>
      </c>
      <c r="BN123" s="87">
        <f t="shared" si="124"/>
        <v>2543</v>
      </c>
      <c r="BO123" s="87"/>
      <c r="BP123" s="87">
        <f t="shared" si="124"/>
        <v>2543</v>
      </c>
      <c r="BQ123" s="87">
        <f t="shared" si="124"/>
        <v>0</v>
      </c>
      <c r="BR123" s="87">
        <f t="shared" si="124"/>
        <v>0</v>
      </c>
      <c r="BS123" s="87">
        <f t="shared" si="124"/>
        <v>2543</v>
      </c>
      <c r="BT123" s="87">
        <f t="shared" si="124"/>
        <v>0</v>
      </c>
      <c r="BU123" s="87">
        <f t="shared" si="124"/>
        <v>2543</v>
      </c>
      <c r="BV123" s="15"/>
      <c r="BW123" s="15"/>
      <c r="BX123" s="15"/>
    </row>
    <row r="124" spans="1:76" s="16" customFormat="1" ht="99">
      <c r="A124" s="140" t="s">
        <v>371</v>
      </c>
      <c r="B124" s="99" t="s">
        <v>134</v>
      </c>
      <c r="C124" s="99" t="s">
        <v>151</v>
      </c>
      <c r="D124" s="100" t="s">
        <v>188</v>
      </c>
      <c r="E124" s="99"/>
      <c r="F124" s="101">
        <f t="shared" si="120"/>
        <v>1968</v>
      </c>
      <c r="G124" s="101">
        <f t="shared" si="120"/>
        <v>225</v>
      </c>
      <c r="H124" s="101">
        <f t="shared" si="120"/>
        <v>2193</v>
      </c>
      <c r="I124" s="101">
        <f t="shared" si="120"/>
        <v>0</v>
      </c>
      <c r="J124" s="101">
        <f t="shared" si="120"/>
        <v>2530</v>
      </c>
      <c r="K124" s="101">
        <f t="shared" si="120"/>
        <v>0</v>
      </c>
      <c r="L124" s="101">
        <f t="shared" si="120"/>
        <v>0</v>
      </c>
      <c r="M124" s="101">
        <f t="shared" si="120"/>
        <v>2530</v>
      </c>
      <c r="N124" s="101">
        <f t="shared" si="120"/>
        <v>-2530</v>
      </c>
      <c r="O124" s="101">
        <f t="shared" si="120"/>
        <v>0</v>
      </c>
      <c r="P124" s="101">
        <f t="shared" si="120"/>
        <v>0</v>
      </c>
      <c r="Q124" s="101">
        <f t="shared" si="120"/>
        <v>0</v>
      </c>
      <c r="R124" s="101">
        <f t="shared" si="120"/>
        <v>0</v>
      </c>
      <c r="S124" s="101">
        <f t="shared" si="120"/>
        <v>0</v>
      </c>
      <c r="T124" s="101">
        <f t="shared" si="120"/>
        <v>0</v>
      </c>
      <c r="U124" s="101">
        <f t="shared" si="120"/>
        <v>0</v>
      </c>
      <c r="V124" s="101">
        <f t="shared" si="121"/>
        <v>0</v>
      </c>
      <c r="W124" s="101">
        <f t="shared" si="121"/>
        <v>0</v>
      </c>
      <c r="X124" s="101">
        <f t="shared" si="121"/>
        <v>0</v>
      </c>
      <c r="Y124" s="101">
        <f t="shared" si="121"/>
        <v>0</v>
      </c>
      <c r="Z124" s="101">
        <f t="shared" si="121"/>
        <v>0</v>
      </c>
      <c r="AA124" s="102">
        <f t="shared" si="121"/>
        <v>0</v>
      </c>
      <c r="AB124" s="102">
        <f t="shared" si="121"/>
        <v>0</v>
      </c>
      <c r="AC124" s="102">
        <f t="shared" si="121"/>
        <v>0</v>
      </c>
      <c r="AD124" s="102">
        <f t="shared" si="121"/>
        <v>0</v>
      </c>
      <c r="AE124" s="102"/>
      <c r="AF124" s="101">
        <f t="shared" si="121"/>
        <v>0</v>
      </c>
      <c r="AG124" s="101">
        <f t="shared" si="121"/>
        <v>0</v>
      </c>
      <c r="AH124" s="101">
        <f t="shared" si="121"/>
        <v>0</v>
      </c>
      <c r="AI124" s="101">
        <f t="shared" si="122"/>
        <v>0</v>
      </c>
      <c r="AJ124" s="101">
        <f t="shared" si="122"/>
        <v>0</v>
      </c>
      <c r="AK124" s="101">
        <f t="shared" si="122"/>
        <v>0</v>
      </c>
      <c r="AL124" s="101">
        <f t="shared" si="122"/>
        <v>0</v>
      </c>
      <c r="AM124" s="101">
        <f t="shared" si="122"/>
        <v>0</v>
      </c>
      <c r="AN124" s="87">
        <f t="shared" si="123"/>
        <v>2543</v>
      </c>
      <c r="AO124" s="87">
        <f t="shared" si="123"/>
        <v>2543</v>
      </c>
      <c r="AP124" s="87">
        <f t="shared" si="123"/>
        <v>0</v>
      </c>
      <c r="AQ124" s="87">
        <f t="shared" si="123"/>
        <v>2543</v>
      </c>
      <c r="AR124" s="87">
        <f t="shared" si="123"/>
        <v>0</v>
      </c>
      <c r="AS124" s="87">
        <f t="shared" si="123"/>
        <v>0</v>
      </c>
      <c r="AT124" s="87">
        <f t="shared" si="123"/>
        <v>2543</v>
      </c>
      <c r="AU124" s="87">
        <f t="shared" si="123"/>
        <v>2543</v>
      </c>
      <c r="AV124" s="87">
        <f t="shared" si="123"/>
        <v>0</v>
      </c>
      <c r="AW124" s="87">
        <f t="shared" si="123"/>
        <v>0</v>
      </c>
      <c r="AX124" s="87">
        <f t="shared" si="123"/>
        <v>2543</v>
      </c>
      <c r="AY124" s="87">
        <f t="shared" si="123"/>
        <v>2543</v>
      </c>
      <c r="AZ124" s="87">
        <f t="shared" si="123"/>
        <v>0</v>
      </c>
      <c r="BA124" s="87">
        <f t="shared" si="123"/>
        <v>0</v>
      </c>
      <c r="BB124" s="87">
        <f t="shared" si="123"/>
        <v>2543</v>
      </c>
      <c r="BC124" s="87">
        <f t="shared" si="123"/>
        <v>2543</v>
      </c>
      <c r="BD124" s="91"/>
      <c r="BE124" s="91"/>
      <c r="BF124" s="87">
        <f t="shared" si="124"/>
        <v>2543</v>
      </c>
      <c r="BG124" s="87">
        <f t="shared" si="124"/>
        <v>2543</v>
      </c>
      <c r="BH124" s="87">
        <f t="shared" si="124"/>
        <v>0</v>
      </c>
      <c r="BI124" s="87">
        <f t="shared" si="124"/>
        <v>0</v>
      </c>
      <c r="BJ124" s="87">
        <f t="shared" si="124"/>
        <v>2543</v>
      </c>
      <c r="BK124" s="87">
        <f t="shared" si="124"/>
        <v>2543</v>
      </c>
      <c r="BL124" s="87">
        <f t="shared" si="124"/>
        <v>0</v>
      </c>
      <c r="BM124" s="87">
        <f t="shared" si="124"/>
        <v>0</v>
      </c>
      <c r="BN124" s="87">
        <f t="shared" si="124"/>
        <v>2543</v>
      </c>
      <c r="BO124" s="87"/>
      <c r="BP124" s="87">
        <f t="shared" si="124"/>
        <v>2543</v>
      </c>
      <c r="BQ124" s="87">
        <f t="shared" si="124"/>
        <v>0</v>
      </c>
      <c r="BR124" s="87">
        <f t="shared" si="124"/>
        <v>0</v>
      </c>
      <c r="BS124" s="87">
        <f t="shared" si="124"/>
        <v>2543</v>
      </c>
      <c r="BT124" s="87">
        <f t="shared" si="124"/>
        <v>0</v>
      </c>
      <c r="BU124" s="87">
        <f t="shared" si="124"/>
        <v>2543</v>
      </c>
      <c r="BV124" s="15"/>
      <c r="BW124" s="15"/>
      <c r="BX124" s="15"/>
    </row>
    <row r="125" spans="1:76" s="16" customFormat="1" ht="82.5">
      <c r="A125" s="98" t="s">
        <v>244</v>
      </c>
      <c r="B125" s="99" t="s">
        <v>134</v>
      </c>
      <c r="C125" s="99" t="s">
        <v>151</v>
      </c>
      <c r="D125" s="100" t="s">
        <v>188</v>
      </c>
      <c r="E125" s="99" t="s">
        <v>142</v>
      </c>
      <c r="F125" s="87">
        <v>1968</v>
      </c>
      <c r="G125" s="87">
        <f>H125-F125</f>
        <v>225</v>
      </c>
      <c r="H125" s="87">
        <v>2193</v>
      </c>
      <c r="I125" s="87"/>
      <c r="J125" s="87">
        <v>2530</v>
      </c>
      <c r="K125" s="91"/>
      <c r="L125" s="91"/>
      <c r="M125" s="87">
        <v>2530</v>
      </c>
      <c r="N125" s="87">
        <f>O125-M125</f>
        <v>-2530</v>
      </c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8"/>
      <c r="AB125" s="88"/>
      <c r="AC125" s="88"/>
      <c r="AD125" s="88"/>
      <c r="AE125" s="88"/>
      <c r="AF125" s="87"/>
      <c r="AG125" s="87"/>
      <c r="AH125" s="87"/>
      <c r="AI125" s="87"/>
      <c r="AJ125" s="87"/>
      <c r="AK125" s="87"/>
      <c r="AL125" s="87"/>
      <c r="AM125" s="87"/>
      <c r="AN125" s="87">
        <f>AO125-AM125</f>
        <v>2543</v>
      </c>
      <c r="AO125" s="87">
        <v>2543</v>
      </c>
      <c r="AP125" s="87"/>
      <c r="AQ125" s="87">
        <v>2543</v>
      </c>
      <c r="AR125" s="87"/>
      <c r="AS125" s="91"/>
      <c r="AT125" s="87">
        <f>AO125+AR125</f>
        <v>2543</v>
      </c>
      <c r="AU125" s="87">
        <f>AQ125+AS125</f>
        <v>2543</v>
      </c>
      <c r="AV125" s="91"/>
      <c r="AW125" s="91"/>
      <c r="AX125" s="87">
        <f>AT125+AV125</f>
        <v>2543</v>
      </c>
      <c r="AY125" s="87">
        <f>AU125</f>
        <v>2543</v>
      </c>
      <c r="AZ125" s="91"/>
      <c r="BA125" s="91"/>
      <c r="BB125" s="87">
        <f>AX125+AZ125</f>
        <v>2543</v>
      </c>
      <c r="BC125" s="87">
        <f>AY125+BA125</f>
        <v>2543</v>
      </c>
      <c r="BD125" s="91"/>
      <c r="BE125" s="91"/>
      <c r="BF125" s="87">
        <f>BB125+BD125</f>
        <v>2543</v>
      </c>
      <c r="BG125" s="87">
        <f>BC125+BE125</f>
        <v>2543</v>
      </c>
      <c r="BH125" s="91"/>
      <c r="BI125" s="91"/>
      <c r="BJ125" s="87">
        <f>BB125+BH125</f>
        <v>2543</v>
      </c>
      <c r="BK125" s="87">
        <f>BC125+BI125</f>
        <v>2543</v>
      </c>
      <c r="BL125" s="91"/>
      <c r="BM125" s="91"/>
      <c r="BN125" s="87">
        <f>BJ125+BL125</f>
        <v>2543</v>
      </c>
      <c r="BO125" s="87"/>
      <c r="BP125" s="87">
        <f>BK125+BM125</f>
        <v>2543</v>
      </c>
      <c r="BQ125" s="87"/>
      <c r="BR125" s="91"/>
      <c r="BS125" s="87">
        <f>BN125+BQ125</f>
        <v>2543</v>
      </c>
      <c r="BT125" s="87">
        <f>BO125</f>
        <v>0</v>
      </c>
      <c r="BU125" s="87">
        <f>BP125+BR125</f>
        <v>2543</v>
      </c>
      <c r="BV125" s="15"/>
      <c r="BW125" s="15"/>
      <c r="BX125" s="15"/>
    </row>
    <row r="126" spans="1:76" s="16" customFormat="1" ht="27.75" customHeight="1">
      <c r="A126" s="98" t="s">
        <v>41</v>
      </c>
      <c r="B126" s="99" t="s">
        <v>134</v>
      </c>
      <c r="C126" s="99" t="s">
        <v>151</v>
      </c>
      <c r="D126" s="100" t="s">
        <v>154</v>
      </c>
      <c r="E126" s="99"/>
      <c r="F126" s="101">
        <f aca="true" t="shared" si="125" ref="F126:L126">F128+F130+F132</f>
        <v>273026</v>
      </c>
      <c r="G126" s="101">
        <f t="shared" si="125"/>
        <v>84778</v>
      </c>
      <c r="H126" s="101">
        <f t="shared" si="125"/>
        <v>357804</v>
      </c>
      <c r="I126" s="101">
        <f t="shared" si="125"/>
        <v>0</v>
      </c>
      <c r="J126" s="101">
        <f t="shared" si="125"/>
        <v>400927</v>
      </c>
      <c r="K126" s="101">
        <f t="shared" si="125"/>
        <v>0</v>
      </c>
      <c r="L126" s="101">
        <f t="shared" si="125"/>
        <v>0</v>
      </c>
      <c r="M126" s="101">
        <f aca="true" t="shared" si="126" ref="M126:U126">M127+M128+M130+M132</f>
        <v>400927</v>
      </c>
      <c r="N126" s="101">
        <f t="shared" si="126"/>
        <v>-227752</v>
      </c>
      <c r="O126" s="101">
        <f t="shared" si="126"/>
        <v>173175</v>
      </c>
      <c r="P126" s="101">
        <f t="shared" si="126"/>
        <v>0</v>
      </c>
      <c r="Q126" s="101">
        <f t="shared" si="126"/>
        <v>177686</v>
      </c>
      <c r="R126" s="101">
        <f t="shared" si="126"/>
        <v>0</v>
      </c>
      <c r="S126" s="101">
        <f t="shared" si="126"/>
        <v>0</v>
      </c>
      <c r="T126" s="101">
        <f t="shared" si="126"/>
        <v>173175</v>
      </c>
      <c r="U126" s="101">
        <f t="shared" si="126"/>
        <v>177686</v>
      </c>
      <c r="V126" s="101">
        <f aca="true" t="shared" si="127" ref="V126:AB126">V127+V128+V130+V132</f>
        <v>0</v>
      </c>
      <c r="W126" s="101">
        <f t="shared" si="127"/>
        <v>0</v>
      </c>
      <c r="X126" s="101">
        <f t="shared" si="127"/>
        <v>173175</v>
      </c>
      <c r="Y126" s="101">
        <f t="shared" si="127"/>
        <v>177686</v>
      </c>
      <c r="Z126" s="101">
        <f t="shared" si="127"/>
        <v>0</v>
      </c>
      <c r="AA126" s="102">
        <f t="shared" si="127"/>
        <v>173175</v>
      </c>
      <c r="AB126" s="102">
        <f t="shared" si="127"/>
        <v>177686</v>
      </c>
      <c r="AC126" s="102">
        <f>AC127+AC128+AC130+AC132</f>
        <v>0</v>
      </c>
      <c r="AD126" s="102">
        <f>AD127+AD128+AD130+AD132</f>
        <v>0</v>
      </c>
      <c r="AE126" s="102"/>
      <c r="AF126" s="101">
        <f aca="true" t="shared" si="128" ref="AF126:AV126">AF127+AF128+AF130+AF132</f>
        <v>173175</v>
      </c>
      <c r="AG126" s="101">
        <f t="shared" si="128"/>
        <v>0</v>
      </c>
      <c r="AH126" s="101">
        <f t="shared" si="128"/>
        <v>177686</v>
      </c>
      <c r="AI126" s="101">
        <f t="shared" si="128"/>
        <v>0</v>
      </c>
      <c r="AJ126" s="101">
        <f t="shared" si="128"/>
        <v>0</v>
      </c>
      <c r="AK126" s="101">
        <f t="shared" si="128"/>
        <v>173175</v>
      </c>
      <c r="AL126" s="101">
        <f t="shared" si="128"/>
        <v>0</v>
      </c>
      <c r="AM126" s="101">
        <f t="shared" si="128"/>
        <v>177686</v>
      </c>
      <c r="AN126" s="101">
        <f t="shared" si="128"/>
        <v>14537</v>
      </c>
      <c r="AO126" s="101">
        <f t="shared" si="128"/>
        <v>192223</v>
      </c>
      <c r="AP126" s="101">
        <f t="shared" si="128"/>
        <v>0</v>
      </c>
      <c r="AQ126" s="101">
        <f t="shared" si="128"/>
        <v>194712</v>
      </c>
      <c r="AR126" s="101">
        <f t="shared" si="128"/>
        <v>0</v>
      </c>
      <c r="AS126" s="101">
        <f t="shared" si="128"/>
        <v>0</v>
      </c>
      <c r="AT126" s="101">
        <f t="shared" si="128"/>
        <v>192223</v>
      </c>
      <c r="AU126" s="101">
        <f t="shared" si="128"/>
        <v>194712</v>
      </c>
      <c r="AV126" s="101">
        <f t="shared" si="128"/>
        <v>0</v>
      </c>
      <c r="AW126" s="101">
        <f aca="true" t="shared" si="129" ref="AW126:BC126">AW127+AW128+AW130+AW132</f>
        <v>0</v>
      </c>
      <c r="AX126" s="101">
        <f t="shared" si="129"/>
        <v>192223</v>
      </c>
      <c r="AY126" s="101">
        <f t="shared" si="129"/>
        <v>194712</v>
      </c>
      <c r="AZ126" s="101">
        <f t="shared" si="129"/>
        <v>0</v>
      </c>
      <c r="BA126" s="101">
        <f t="shared" si="129"/>
        <v>0</v>
      </c>
      <c r="BB126" s="101">
        <f t="shared" si="129"/>
        <v>192223</v>
      </c>
      <c r="BC126" s="101">
        <f t="shared" si="129"/>
        <v>194712</v>
      </c>
      <c r="BD126" s="91"/>
      <c r="BE126" s="91"/>
      <c r="BF126" s="101">
        <f>BF127+BF128+BF130+BF132</f>
        <v>192223</v>
      </c>
      <c r="BG126" s="101">
        <f>BG127+BG128+BG130+BG132</f>
        <v>194712</v>
      </c>
      <c r="BH126" s="101">
        <f>BH127+BH128+BH130+BH132</f>
        <v>0</v>
      </c>
      <c r="BI126" s="101">
        <f>BI127+BI128+BI130+BI132</f>
        <v>0</v>
      </c>
      <c r="BJ126" s="101">
        <f aca="true" t="shared" si="130" ref="BJ126:BU126">BJ127+BJ128+BJ130+BJ132+BJ134</f>
        <v>192223</v>
      </c>
      <c r="BK126" s="101">
        <f t="shared" si="130"/>
        <v>194712</v>
      </c>
      <c r="BL126" s="101">
        <f t="shared" si="130"/>
        <v>0</v>
      </c>
      <c r="BM126" s="101">
        <f t="shared" si="130"/>
        <v>0</v>
      </c>
      <c r="BN126" s="101">
        <f t="shared" si="130"/>
        <v>192223</v>
      </c>
      <c r="BO126" s="101"/>
      <c r="BP126" s="101">
        <f t="shared" si="130"/>
        <v>194712</v>
      </c>
      <c r="BQ126" s="101">
        <f t="shared" si="130"/>
        <v>0</v>
      </c>
      <c r="BR126" s="101">
        <f t="shared" si="130"/>
        <v>0</v>
      </c>
      <c r="BS126" s="101">
        <f t="shared" si="130"/>
        <v>192223</v>
      </c>
      <c r="BT126" s="101">
        <f t="shared" si="130"/>
        <v>0</v>
      </c>
      <c r="BU126" s="101">
        <f t="shared" si="130"/>
        <v>194712</v>
      </c>
      <c r="BV126" s="15"/>
      <c r="BW126" s="15"/>
      <c r="BX126" s="15"/>
    </row>
    <row r="127" spans="1:76" s="16" customFormat="1" ht="82.5" customHeight="1" hidden="1">
      <c r="A127" s="98" t="s">
        <v>244</v>
      </c>
      <c r="B127" s="99" t="s">
        <v>134</v>
      </c>
      <c r="C127" s="99" t="s">
        <v>151</v>
      </c>
      <c r="D127" s="100" t="s">
        <v>154</v>
      </c>
      <c r="E127" s="99" t="s">
        <v>142</v>
      </c>
      <c r="F127" s="101"/>
      <c r="G127" s="101"/>
      <c r="H127" s="101"/>
      <c r="I127" s="101"/>
      <c r="J127" s="101"/>
      <c r="K127" s="101"/>
      <c r="L127" s="101"/>
      <c r="M127" s="101"/>
      <c r="N127" s="87">
        <f>O127-M127</f>
        <v>0</v>
      </c>
      <c r="O127" s="101"/>
      <c r="P127" s="101"/>
      <c r="Q127" s="101"/>
      <c r="R127" s="101"/>
      <c r="S127" s="101"/>
      <c r="T127" s="101"/>
      <c r="U127" s="101"/>
      <c r="V127" s="91"/>
      <c r="W127" s="91"/>
      <c r="X127" s="91"/>
      <c r="Y127" s="91"/>
      <c r="Z127" s="91"/>
      <c r="AA127" s="92"/>
      <c r="AB127" s="92"/>
      <c r="AC127" s="92"/>
      <c r="AD127" s="92"/>
      <c r="AE127" s="92"/>
      <c r="AF127" s="91"/>
      <c r="AG127" s="91"/>
      <c r="AH127" s="91"/>
      <c r="AI127" s="91"/>
      <c r="AJ127" s="91"/>
      <c r="AK127" s="87"/>
      <c r="AL127" s="87"/>
      <c r="AM127" s="87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15"/>
      <c r="BW127" s="15"/>
      <c r="BX127" s="15"/>
    </row>
    <row r="128" spans="1:76" s="16" customFormat="1" ht="99">
      <c r="A128" s="140" t="s">
        <v>372</v>
      </c>
      <c r="B128" s="99" t="s">
        <v>134</v>
      </c>
      <c r="C128" s="99" t="s">
        <v>151</v>
      </c>
      <c r="D128" s="100" t="s">
        <v>189</v>
      </c>
      <c r="E128" s="99"/>
      <c r="F128" s="101">
        <f aca="true" t="shared" si="131" ref="F128:BC128">F129</f>
        <v>133494</v>
      </c>
      <c r="G128" s="101">
        <f t="shared" si="131"/>
        <v>-45904</v>
      </c>
      <c r="H128" s="101">
        <f t="shared" si="131"/>
        <v>87590</v>
      </c>
      <c r="I128" s="101">
        <f t="shared" si="131"/>
        <v>0</v>
      </c>
      <c r="J128" s="101">
        <f t="shared" si="131"/>
        <v>93809</v>
      </c>
      <c r="K128" s="101">
        <f t="shared" si="131"/>
        <v>0</v>
      </c>
      <c r="L128" s="101">
        <f t="shared" si="131"/>
        <v>0</v>
      </c>
      <c r="M128" s="101">
        <f t="shared" si="131"/>
        <v>93809</v>
      </c>
      <c r="N128" s="101">
        <f t="shared" si="131"/>
        <v>-22965</v>
      </c>
      <c r="O128" s="101">
        <f t="shared" si="131"/>
        <v>70844</v>
      </c>
      <c r="P128" s="101">
        <f t="shared" si="131"/>
        <v>0</v>
      </c>
      <c r="Q128" s="101">
        <f t="shared" si="131"/>
        <v>75355</v>
      </c>
      <c r="R128" s="101">
        <f t="shared" si="131"/>
        <v>0</v>
      </c>
      <c r="S128" s="101">
        <f t="shared" si="131"/>
        <v>0</v>
      </c>
      <c r="T128" s="101">
        <f t="shared" si="131"/>
        <v>70844</v>
      </c>
      <c r="U128" s="101">
        <f t="shared" si="131"/>
        <v>75355</v>
      </c>
      <c r="V128" s="101">
        <f t="shared" si="131"/>
        <v>0</v>
      </c>
      <c r="W128" s="101">
        <f t="shared" si="131"/>
        <v>0</v>
      </c>
      <c r="X128" s="101">
        <f t="shared" si="131"/>
        <v>70844</v>
      </c>
      <c r="Y128" s="101">
        <f t="shared" si="131"/>
        <v>75355</v>
      </c>
      <c r="Z128" s="101">
        <f t="shared" si="131"/>
        <v>0</v>
      </c>
      <c r="AA128" s="102">
        <f t="shared" si="131"/>
        <v>70844</v>
      </c>
      <c r="AB128" s="102">
        <f t="shared" si="131"/>
        <v>75355</v>
      </c>
      <c r="AC128" s="102">
        <f t="shared" si="131"/>
        <v>0</v>
      </c>
      <c r="AD128" s="102">
        <f t="shared" si="131"/>
        <v>0</v>
      </c>
      <c r="AE128" s="102"/>
      <c r="AF128" s="101">
        <f t="shared" si="131"/>
        <v>70844</v>
      </c>
      <c r="AG128" s="101">
        <f t="shared" si="131"/>
        <v>0</v>
      </c>
      <c r="AH128" s="101">
        <f t="shared" si="131"/>
        <v>75355</v>
      </c>
      <c r="AI128" s="101">
        <f t="shared" si="131"/>
        <v>0</v>
      </c>
      <c r="AJ128" s="101">
        <f t="shared" si="131"/>
        <v>0</v>
      </c>
      <c r="AK128" s="101">
        <f t="shared" si="131"/>
        <v>70844</v>
      </c>
      <c r="AL128" s="101">
        <f t="shared" si="131"/>
        <v>0</v>
      </c>
      <c r="AM128" s="101">
        <f t="shared" si="131"/>
        <v>75355</v>
      </c>
      <c r="AN128" s="101">
        <f t="shared" si="131"/>
        <v>-30458</v>
      </c>
      <c r="AO128" s="101">
        <f t="shared" si="131"/>
        <v>44897</v>
      </c>
      <c r="AP128" s="101">
        <f t="shared" si="131"/>
        <v>0</v>
      </c>
      <c r="AQ128" s="101">
        <f t="shared" si="131"/>
        <v>44897</v>
      </c>
      <c r="AR128" s="101">
        <f t="shared" si="131"/>
        <v>0</v>
      </c>
      <c r="AS128" s="101">
        <f t="shared" si="131"/>
        <v>0</v>
      </c>
      <c r="AT128" s="101">
        <f t="shared" si="131"/>
        <v>44897</v>
      </c>
      <c r="AU128" s="101">
        <f t="shared" si="131"/>
        <v>44897</v>
      </c>
      <c r="AV128" s="101">
        <f t="shared" si="131"/>
        <v>0</v>
      </c>
      <c r="AW128" s="101">
        <f t="shared" si="131"/>
        <v>0</v>
      </c>
      <c r="AX128" s="101">
        <f t="shared" si="131"/>
        <v>44897</v>
      </c>
      <c r="AY128" s="101">
        <f t="shared" si="131"/>
        <v>44897</v>
      </c>
      <c r="AZ128" s="101">
        <f t="shared" si="131"/>
        <v>0</v>
      </c>
      <c r="BA128" s="101">
        <f t="shared" si="131"/>
        <v>0</v>
      </c>
      <c r="BB128" s="101">
        <f t="shared" si="131"/>
        <v>44897</v>
      </c>
      <c r="BC128" s="101">
        <f t="shared" si="131"/>
        <v>44897</v>
      </c>
      <c r="BD128" s="91"/>
      <c r="BE128" s="91"/>
      <c r="BF128" s="101">
        <f aca="true" t="shared" si="132" ref="BF128:BU128">BF129</f>
        <v>44897</v>
      </c>
      <c r="BG128" s="101">
        <f t="shared" si="132"/>
        <v>44897</v>
      </c>
      <c r="BH128" s="101">
        <f t="shared" si="132"/>
        <v>0</v>
      </c>
      <c r="BI128" s="101">
        <f t="shared" si="132"/>
        <v>0</v>
      </c>
      <c r="BJ128" s="101">
        <f t="shared" si="132"/>
        <v>44897</v>
      </c>
      <c r="BK128" s="101">
        <f t="shared" si="132"/>
        <v>44897</v>
      </c>
      <c r="BL128" s="101">
        <f t="shared" si="132"/>
        <v>-20520</v>
      </c>
      <c r="BM128" s="101">
        <f t="shared" si="132"/>
        <v>-20520</v>
      </c>
      <c r="BN128" s="101">
        <f t="shared" si="132"/>
        <v>24377</v>
      </c>
      <c r="BO128" s="101"/>
      <c r="BP128" s="101">
        <f t="shared" si="132"/>
        <v>24377</v>
      </c>
      <c r="BQ128" s="101">
        <f t="shared" si="132"/>
        <v>0</v>
      </c>
      <c r="BR128" s="101">
        <f t="shared" si="132"/>
        <v>0</v>
      </c>
      <c r="BS128" s="101">
        <f t="shared" si="132"/>
        <v>24377</v>
      </c>
      <c r="BT128" s="101">
        <f t="shared" si="132"/>
        <v>0</v>
      </c>
      <c r="BU128" s="101">
        <f t="shared" si="132"/>
        <v>24377</v>
      </c>
      <c r="BV128" s="15"/>
      <c r="BW128" s="15"/>
      <c r="BX128" s="15"/>
    </row>
    <row r="129" spans="1:76" s="16" customFormat="1" ht="84" customHeight="1">
      <c r="A129" s="98" t="s">
        <v>244</v>
      </c>
      <c r="B129" s="99" t="s">
        <v>134</v>
      </c>
      <c r="C129" s="99" t="s">
        <v>151</v>
      </c>
      <c r="D129" s="100" t="s">
        <v>189</v>
      </c>
      <c r="E129" s="99" t="s">
        <v>142</v>
      </c>
      <c r="F129" s="87">
        <v>133494</v>
      </c>
      <c r="G129" s="87">
        <f>H129-F129</f>
        <v>-45904</v>
      </c>
      <c r="H129" s="87">
        <v>87590</v>
      </c>
      <c r="I129" s="87"/>
      <c r="J129" s="87">
        <v>93809</v>
      </c>
      <c r="K129" s="91"/>
      <c r="L129" s="91"/>
      <c r="M129" s="87">
        <v>93809</v>
      </c>
      <c r="N129" s="87">
        <f>O129-M129</f>
        <v>-22965</v>
      </c>
      <c r="O129" s="87">
        <v>70844</v>
      </c>
      <c r="P129" s="87"/>
      <c r="Q129" s="87">
        <v>75355</v>
      </c>
      <c r="R129" s="91"/>
      <c r="S129" s="91"/>
      <c r="T129" s="87">
        <f>O129+R129</f>
        <v>70844</v>
      </c>
      <c r="U129" s="87">
        <f>Q129+S129</f>
        <v>75355</v>
      </c>
      <c r="V129" s="91"/>
      <c r="W129" s="91"/>
      <c r="X129" s="87">
        <f>T129+V129</f>
        <v>70844</v>
      </c>
      <c r="Y129" s="87">
        <f>U129+W129</f>
        <v>75355</v>
      </c>
      <c r="Z129" s="91"/>
      <c r="AA129" s="88">
        <f>X129+Z129</f>
        <v>70844</v>
      </c>
      <c r="AB129" s="88">
        <f>Y129</f>
        <v>75355</v>
      </c>
      <c r="AC129" s="92"/>
      <c r="AD129" s="92"/>
      <c r="AE129" s="92"/>
      <c r="AF129" s="87">
        <f>AA129+AC129</f>
        <v>70844</v>
      </c>
      <c r="AG129" s="91"/>
      <c r="AH129" s="87">
        <f>AB129</f>
        <v>75355</v>
      </c>
      <c r="AI129" s="91"/>
      <c r="AJ129" s="91"/>
      <c r="AK129" s="87">
        <f>AF129+AI129</f>
        <v>70844</v>
      </c>
      <c r="AL129" s="87">
        <f>AG129</f>
        <v>0</v>
      </c>
      <c r="AM129" s="87">
        <f>AH129+AJ129</f>
        <v>75355</v>
      </c>
      <c r="AN129" s="87">
        <f>AO129-AM129</f>
        <v>-30458</v>
      </c>
      <c r="AO129" s="87">
        <v>44897</v>
      </c>
      <c r="AP129" s="87"/>
      <c r="AQ129" s="87">
        <v>44897</v>
      </c>
      <c r="AR129" s="87"/>
      <c r="AS129" s="91"/>
      <c r="AT129" s="87">
        <f>AO129+AR129</f>
        <v>44897</v>
      </c>
      <c r="AU129" s="87">
        <f>AQ129+AS129</f>
        <v>44897</v>
      </c>
      <c r="AV129" s="91"/>
      <c r="AW129" s="91"/>
      <c r="AX129" s="87">
        <f>AT129+AV129</f>
        <v>44897</v>
      </c>
      <c r="AY129" s="87">
        <f>AU129</f>
        <v>44897</v>
      </c>
      <c r="AZ129" s="91"/>
      <c r="BA129" s="91"/>
      <c r="BB129" s="87">
        <f>AX129+AZ129</f>
        <v>44897</v>
      </c>
      <c r="BC129" s="87">
        <f>AY129+BA129</f>
        <v>44897</v>
      </c>
      <c r="BD129" s="91"/>
      <c r="BE129" s="91"/>
      <c r="BF129" s="87">
        <f>BB129+BD129</f>
        <v>44897</v>
      </c>
      <c r="BG129" s="87">
        <f>BC129+BE129</f>
        <v>44897</v>
      </c>
      <c r="BH129" s="91"/>
      <c r="BI129" s="91"/>
      <c r="BJ129" s="87">
        <f>BB129+BH129</f>
        <v>44897</v>
      </c>
      <c r="BK129" s="87">
        <f>BC129+BI129</f>
        <v>44897</v>
      </c>
      <c r="BL129" s="87">
        <v>-20520</v>
      </c>
      <c r="BM129" s="87">
        <v>-20520</v>
      </c>
      <c r="BN129" s="87">
        <f>BJ129+BL129</f>
        <v>24377</v>
      </c>
      <c r="BO129" s="87"/>
      <c r="BP129" s="87">
        <f>BK129+BM129</f>
        <v>24377</v>
      </c>
      <c r="BQ129" s="87"/>
      <c r="BR129" s="91"/>
      <c r="BS129" s="87">
        <f>BN129+BQ129</f>
        <v>24377</v>
      </c>
      <c r="BT129" s="87">
        <f>BO129</f>
        <v>0</v>
      </c>
      <c r="BU129" s="87">
        <f>BP129+BR129</f>
        <v>24377</v>
      </c>
      <c r="BV129" s="15"/>
      <c r="BW129" s="15"/>
      <c r="BX129" s="15"/>
    </row>
    <row r="130" spans="1:76" s="16" customFormat="1" ht="49.5">
      <c r="A130" s="140" t="s">
        <v>373</v>
      </c>
      <c r="B130" s="99" t="s">
        <v>134</v>
      </c>
      <c r="C130" s="99" t="s">
        <v>151</v>
      </c>
      <c r="D130" s="100" t="s">
        <v>190</v>
      </c>
      <c r="E130" s="99"/>
      <c r="F130" s="101">
        <f aca="true" t="shared" si="133" ref="F130:BA130">F131</f>
        <v>128459</v>
      </c>
      <c r="G130" s="101">
        <f t="shared" si="133"/>
        <v>130459</v>
      </c>
      <c r="H130" s="101">
        <f t="shared" si="133"/>
        <v>258918</v>
      </c>
      <c r="I130" s="101">
        <f t="shared" si="133"/>
        <v>0</v>
      </c>
      <c r="J130" s="101">
        <f t="shared" si="133"/>
        <v>295376</v>
      </c>
      <c r="K130" s="101">
        <f t="shared" si="133"/>
        <v>0</v>
      </c>
      <c r="L130" s="101">
        <f t="shared" si="133"/>
        <v>0</v>
      </c>
      <c r="M130" s="101">
        <f t="shared" si="133"/>
        <v>295376</v>
      </c>
      <c r="N130" s="101">
        <f t="shared" si="133"/>
        <v>-193045</v>
      </c>
      <c r="O130" s="101">
        <f t="shared" si="133"/>
        <v>102331</v>
      </c>
      <c r="P130" s="101">
        <f t="shared" si="133"/>
        <v>0</v>
      </c>
      <c r="Q130" s="101">
        <f t="shared" si="133"/>
        <v>102331</v>
      </c>
      <c r="R130" s="101">
        <f t="shared" si="133"/>
        <v>0</v>
      </c>
      <c r="S130" s="101">
        <f t="shared" si="133"/>
        <v>0</v>
      </c>
      <c r="T130" s="101">
        <f t="shared" si="133"/>
        <v>102331</v>
      </c>
      <c r="U130" s="101">
        <f t="shared" si="133"/>
        <v>102331</v>
      </c>
      <c r="V130" s="101">
        <f t="shared" si="133"/>
        <v>0</v>
      </c>
      <c r="W130" s="101">
        <f t="shared" si="133"/>
        <v>0</v>
      </c>
      <c r="X130" s="101">
        <f t="shared" si="133"/>
        <v>102331</v>
      </c>
      <c r="Y130" s="101">
        <f t="shared" si="133"/>
        <v>102331</v>
      </c>
      <c r="Z130" s="101">
        <f t="shared" si="133"/>
        <v>0</v>
      </c>
      <c r="AA130" s="102">
        <f t="shared" si="133"/>
        <v>102331</v>
      </c>
      <c r="AB130" s="102">
        <f t="shared" si="133"/>
        <v>102331</v>
      </c>
      <c r="AC130" s="102">
        <f t="shared" si="133"/>
        <v>0</v>
      </c>
      <c r="AD130" s="102">
        <f t="shared" si="133"/>
        <v>0</v>
      </c>
      <c r="AE130" s="102"/>
      <c r="AF130" s="101">
        <f t="shared" si="133"/>
        <v>102331</v>
      </c>
      <c r="AG130" s="101">
        <f t="shared" si="133"/>
        <v>0</v>
      </c>
      <c r="AH130" s="101">
        <f t="shared" si="133"/>
        <v>102331</v>
      </c>
      <c r="AI130" s="101">
        <f t="shared" si="133"/>
        <v>0</v>
      </c>
      <c r="AJ130" s="101">
        <f t="shared" si="133"/>
        <v>0</v>
      </c>
      <c r="AK130" s="101">
        <f t="shared" si="133"/>
        <v>102331</v>
      </c>
      <c r="AL130" s="101">
        <f t="shared" si="133"/>
        <v>0</v>
      </c>
      <c r="AM130" s="101">
        <f t="shared" si="133"/>
        <v>102331</v>
      </c>
      <c r="AN130" s="101">
        <f t="shared" si="133"/>
        <v>27495</v>
      </c>
      <c r="AO130" s="101">
        <f t="shared" si="133"/>
        <v>129826</v>
      </c>
      <c r="AP130" s="101">
        <f t="shared" si="133"/>
        <v>0</v>
      </c>
      <c r="AQ130" s="101">
        <f t="shared" si="133"/>
        <v>132315</v>
      </c>
      <c r="AR130" s="101">
        <f t="shared" si="133"/>
        <v>0</v>
      </c>
      <c r="AS130" s="101">
        <f t="shared" si="133"/>
        <v>0</v>
      </c>
      <c r="AT130" s="101">
        <f t="shared" si="133"/>
        <v>129826</v>
      </c>
      <c r="AU130" s="101">
        <f t="shared" si="133"/>
        <v>132315</v>
      </c>
      <c r="AV130" s="101">
        <f t="shared" si="133"/>
        <v>0</v>
      </c>
      <c r="AW130" s="101">
        <f t="shared" si="133"/>
        <v>0</v>
      </c>
      <c r="AX130" s="101">
        <f t="shared" si="133"/>
        <v>129826</v>
      </c>
      <c r="AY130" s="101">
        <f t="shared" si="133"/>
        <v>132315</v>
      </c>
      <c r="AZ130" s="101">
        <f t="shared" si="133"/>
        <v>0</v>
      </c>
      <c r="BA130" s="101">
        <f t="shared" si="133"/>
        <v>0</v>
      </c>
      <c r="BB130" s="101">
        <f>BB131</f>
        <v>129826</v>
      </c>
      <c r="BC130" s="101">
        <f>BC131</f>
        <v>132315</v>
      </c>
      <c r="BD130" s="91"/>
      <c r="BE130" s="91"/>
      <c r="BF130" s="101">
        <f aca="true" t="shared" si="134" ref="BF130:BU130">BF131</f>
        <v>129826</v>
      </c>
      <c r="BG130" s="101">
        <f t="shared" si="134"/>
        <v>132315</v>
      </c>
      <c r="BH130" s="101">
        <f t="shared" si="134"/>
        <v>0</v>
      </c>
      <c r="BI130" s="101">
        <f t="shared" si="134"/>
        <v>0</v>
      </c>
      <c r="BJ130" s="101">
        <f t="shared" si="134"/>
        <v>129826</v>
      </c>
      <c r="BK130" s="101">
        <f t="shared" si="134"/>
        <v>132315</v>
      </c>
      <c r="BL130" s="101">
        <f t="shared" si="134"/>
        <v>0</v>
      </c>
      <c r="BM130" s="101">
        <f t="shared" si="134"/>
        <v>0</v>
      </c>
      <c r="BN130" s="101">
        <f t="shared" si="134"/>
        <v>129826</v>
      </c>
      <c r="BO130" s="101"/>
      <c r="BP130" s="101">
        <f t="shared" si="134"/>
        <v>132315</v>
      </c>
      <c r="BQ130" s="101">
        <f t="shared" si="134"/>
        <v>0</v>
      </c>
      <c r="BR130" s="101">
        <f t="shared" si="134"/>
        <v>0</v>
      </c>
      <c r="BS130" s="101">
        <f t="shared" si="134"/>
        <v>129826</v>
      </c>
      <c r="BT130" s="101">
        <f t="shared" si="134"/>
        <v>0</v>
      </c>
      <c r="BU130" s="101">
        <f t="shared" si="134"/>
        <v>132315</v>
      </c>
      <c r="BV130" s="15"/>
      <c r="BW130" s="15"/>
      <c r="BX130" s="15"/>
    </row>
    <row r="131" spans="1:76" s="16" customFormat="1" ht="87" customHeight="1">
      <c r="A131" s="98" t="s">
        <v>244</v>
      </c>
      <c r="B131" s="99" t="s">
        <v>134</v>
      </c>
      <c r="C131" s="99" t="s">
        <v>151</v>
      </c>
      <c r="D131" s="100" t="s">
        <v>190</v>
      </c>
      <c r="E131" s="99" t="s">
        <v>142</v>
      </c>
      <c r="F131" s="87">
        <v>128459</v>
      </c>
      <c r="G131" s="87">
        <f>H131-F131</f>
        <v>130459</v>
      </c>
      <c r="H131" s="87">
        <v>258918</v>
      </c>
      <c r="I131" s="87"/>
      <c r="J131" s="87">
        <v>295376</v>
      </c>
      <c r="K131" s="91"/>
      <c r="L131" s="91"/>
      <c r="M131" s="87">
        <v>295376</v>
      </c>
      <c r="N131" s="87">
        <f>O131-M131</f>
        <v>-193045</v>
      </c>
      <c r="O131" s="87">
        <v>102331</v>
      </c>
      <c r="P131" s="87"/>
      <c r="Q131" s="87">
        <v>102331</v>
      </c>
      <c r="R131" s="91"/>
      <c r="S131" s="91"/>
      <c r="T131" s="87">
        <f>O131+R131</f>
        <v>102331</v>
      </c>
      <c r="U131" s="87">
        <f>Q131+S131</f>
        <v>102331</v>
      </c>
      <c r="V131" s="91"/>
      <c r="W131" s="91"/>
      <c r="X131" s="87">
        <f>T131+V131</f>
        <v>102331</v>
      </c>
      <c r="Y131" s="87">
        <f>U131+W131</f>
        <v>102331</v>
      </c>
      <c r="Z131" s="91"/>
      <c r="AA131" s="88">
        <f>X131+Z131</f>
        <v>102331</v>
      </c>
      <c r="AB131" s="88">
        <f>Y131</f>
        <v>102331</v>
      </c>
      <c r="AC131" s="92"/>
      <c r="AD131" s="92"/>
      <c r="AE131" s="92"/>
      <c r="AF131" s="87">
        <f>AA131+AC131</f>
        <v>102331</v>
      </c>
      <c r="AG131" s="91"/>
      <c r="AH131" s="87">
        <f>AB131</f>
        <v>102331</v>
      </c>
      <c r="AI131" s="91"/>
      <c r="AJ131" s="91"/>
      <c r="AK131" s="87">
        <f>AF131+AI131</f>
        <v>102331</v>
      </c>
      <c r="AL131" s="87">
        <f>AG131</f>
        <v>0</v>
      </c>
      <c r="AM131" s="87">
        <f>AH131+AJ131</f>
        <v>102331</v>
      </c>
      <c r="AN131" s="87">
        <f>AO131-AM131</f>
        <v>27495</v>
      </c>
      <c r="AO131" s="87">
        <v>129826</v>
      </c>
      <c r="AP131" s="87"/>
      <c r="AQ131" s="87">
        <v>132315</v>
      </c>
      <c r="AR131" s="87"/>
      <c r="AS131" s="91"/>
      <c r="AT131" s="87">
        <f>AO131+AR131</f>
        <v>129826</v>
      </c>
      <c r="AU131" s="87">
        <f>AQ131+AS131</f>
        <v>132315</v>
      </c>
      <c r="AV131" s="91"/>
      <c r="AW131" s="91"/>
      <c r="AX131" s="87">
        <f>AT131+AV131</f>
        <v>129826</v>
      </c>
      <c r="AY131" s="87">
        <f>AU131</f>
        <v>132315</v>
      </c>
      <c r="AZ131" s="91"/>
      <c r="BA131" s="91"/>
      <c r="BB131" s="87">
        <f>AX131+AZ131</f>
        <v>129826</v>
      </c>
      <c r="BC131" s="87">
        <f>AY131+BA131</f>
        <v>132315</v>
      </c>
      <c r="BD131" s="91"/>
      <c r="BE131" s="91"/>
      <c r="BF131" s="87">
        <f>BB131+BD131</f>
        <v>129826</v>
      </c>
      <c r="BG131" s="87">
        <f>BC131+BE131</f>
        <v>132315</v>
      </c>
      <c r="BH131" s="91"/>
      <c r="BI131" s="91"/>
      <c r="BJ131" s="87">
        <f>BB131+BH131</f>
        <v>129826</v>
      </c>
      <c r="BK131" s="87">
        <f>BC131+BI131</f>
        <v>132315</v>
      </c>
      <c r="BL131" s="91"/>
      <c r="BM131" s="91"/>
      <c r="BN131" s="87">
        <f>BJ131+BL131</f>
        <v>129826</v>
      </c>
      <c r="BO131" s="87"/>
      <c r="BP131" s="87">
        <f>BK131+BM131</f>
        <v>132315</v>
      </c>
      <c r="BQ131" s="87"/>
      <c r="BR131" s="91"/>
      <c r="BS131" s="87">
        <f>BN131+BQ131</f>
        <v>129826</v>
      </c>
      <c r="BT131" s="87">
        <f>BO131</f>
        <v>0</v>
      </c>
      <c r="BU131" s="87">
        <f>BP131+BR131</f>
        <v>132315</v>
      </c>
      <c r="BV131" s="15"/>
      <c r="BW131" s="15"/>
      <c r="BX131" s="15"/>
    </row>
    <row r="132" spans="1:76" s="16" customFormat="1" ht="115.5">
      <c r="A132" s="140" t="s">
        <v>374</v>
      </c>
      <c r="B132" s="99" t="s">
        <v>134</v>
      </c>
      <c r="C132" s="99" t="s">
        <v>151</v>
      </c>
      <c r="D132" s="100" t="s">
        <v>191</v>
      </c>
      <c r="E132" s="99"/>
      <c r="F132" s="101">
        <f aca="true" t="shared" si="135" ref="F132:Q134">F133</f>
        <v>11073</v>
      </c>
      <c r="G132" s="101">
        <f t="shared" si="135"/>
        <v>223</v>
      </c>
      <c r="H132" s="101">
        <f t="shared" si="135"/>
        <v>11296</v>
      </c>
      <c r="I132" s="101">
        <f t="shared" si="135"/>
        <v>0</v>
      </c>
      <c r="J132" s="101">
        <f t="shared" si="135"/>
        <v>11742</v>
      </c>
      <c r="K132" s="101">
        <f t="shared" si="135"/>
        <v>0</v>
      </c>
      <c r="L132" s="101">
        <f t="shared" si="135"/>
        <v>0</v>
      </c>
      <c r="M132" s="101">
        <f t="shared" si="135"/>
        <v>11742</v>
      </c>
      <c r="N132" s="101">
        <f t="shared" si="135"/>
        <v>-11742</v>
      </c>
      <c r="O132" s="101">
        <f t="shared" si="135"/>
        <v>0</v>
      </c>
      <c r="P132" s="101">
        <f t="shared" si="135"/>
        <v>0</v>
      </c>
      <c r="Q132" s="101">
        <f t="shared" si="135"/>
        <v>0</v>
      </c>
      <c r="R132" s="91"/>
      <c r="S132" s="91"/>
      <c r="T132" s="91"/>
      <c r="U132" s="91"/>
      <c r="V132" s="91"/>
      <c r="W132" s="91"/>
      <c r="X132" s="91"/>
      <c r="Y132" s="91"/>
      <c r="Z132" s="91"/>
      <c r="AA132" s="92"/>
      <c r="AB132" s="92"/>
      <c r="AC132" s="92"/>
      <c r="AD132" s="92"/>
      <c r="AE132" s="92"/>
      <c r="AF132" s="91"/>
      <c r="AG132" s="91"/>
      <c r="AH132" s="91"/>
      <c r="AI132" s="91"/>
      <c r="AJ132" s="91"/>
      <c r="AK132" s="87"/>
      <c r="AL132" s="87"/>
      <c r="AM132" s="87"/>
      <c r="AN132" s="87">
        <f aca="true" t="shared" si="136" ref="AN132:BC134">AN133</f>
        <v>17500</v>
      </c>
      <c r="AO132" s="87">
        <f t="shared" si="136"/>
        <v>17500</v>
      </c>
      <c r="AP132" s="87">
        <f t="shared" si="136"/>
        <v>0</v>
      </c>
      <c r="AQ132" s="87">
        <f t="shared" si="136"/>
        <v>17500</v>
      </c>
      <c r="AR132" s="87">
        <f t="shared" si="136"/>
        <v>0</v>
      </c>
      <c r="AS132" s="87">
        <f t="shared" si="136"/>
        <v>0</v>
      </c>
      <c r="AT132" s="87">
        <f t="shared" si="136"/>
        <v>17500</v>
      </c>
      <c r="AU132" s="87">
        <f t="shared" si="136"/>
        <v>17500</v>
      </c>
      <c r="AV132" s="87">
        <f t="shared" si="136"/>
        <v>0</v>
      </c>
      <c r="AW132" s="87">
        <f t="shared" si="136"/>
        <v>0</v>
      </c>
      <c r="AX132" s="87">
        <f t="shared" si="136"/>
        <v>17500</v>
      </c>
      <c r="AY132" s="87">
        <f t="shared" si="136"/>
        <v>17500</v>
      </c>
      <c r="AZ132" s="87">
        <f t="shared" si="136"/>
        <v>0</v>
      </c>
      <c r="BA132" s="87">
        <f t="shared" si="136"/>
        <v>0</v>
      </c>
      <c r="BB132" s="87">
        <f t="shared" si="136"/>
        <v>17500</v>
      </c>
      <c r="BC132" s="87">
        <f t="shared" si="136"/>
        <v>17500</v>
      </c>
      <c r="BD132" s="91"/>
      <c r="BE132" s="91"/>
      <c r="BF132" s="87">
        <f aca="true" t="shared" si="137" ref="BF132:BU134">BF133</f>
        <v>17500</v>
      </c>
      <c r="BG132" s="87">
        <f t="shared" si="137"/>
        <v>17500</v>
      </c>
      <c r="BH132" s="87">
        <f t="shared" si="137"/>
        <v>0</v>
      </c>
      <c r="BI132" s="87">
        <f t="shared" si="137"/>
        <v>0</v>
      </c>
      <c r="BJ132" s="87">
        <f t="shared" si="137"/>
        <v>17500</v>
      </c>
      <c r="BK132" s="87">
        <f t="shared" si="137"/>
        <v>17500</v>
      </c>
      <c r="BL132" s="87">
        <f t="shared" si="137"/>
        <v>0</v>
      </c>
      <c r="BM132" s="87">
        <f t="shared" si="137"/>
        <v>0</v>
      </c>
      <c r="BN132" s="87">
        <f t="shared" si="137"/>
        <v>17500</v>
      </c>
      <c r="BO132" s="87"/>
      <c r="BP132" s="87">
        <f t="shared" si="137"/>
        <v>17500</v>
      </c>
      <c r="BQ132" s="87">
        <f t="shared" si="137"/>
        <v>0</v>
      </c>
      <c r="BR132" s="87">
        <f t="shared" si="137"/>
        <v>0</v>
      </c>
      <c r="BS132" s="87">
        <f t="shared" si="137"/>
        <v>17500</v>
      </c>
      <c r="BT132" s="87">
        <f t="shared" si="137"/>
        <v>0</v>
      </c>
      <c r="BU132" s="87">
        <f t="shared" si="137"/>
        <v>17500</v>
      </c>
      <c r="BV132" s="15"/>
      <c r="BW132" s="15"/>
      <c r="BX132" s="15"/>
    </row>
    <row r="133" spans="1:76" s="16" customFormat="1" ht="89.25" customHeight="1">
      <c r="A133" s="98" t="s">
        <v>244</v>
      </c>
      <c r="B133" s="99" t="s">
        <v>134</v>
      </c>
      <c r="C133" s="99" t="s">
        <v>151</v>
      </c>
      <c r="D133" s="100" t="s">
        <v>191</v>
      </c>
      <c r="E133" s="99" t="s">
        <v>142</v>
      </c>
      <c r="F133" s="87">
        <v>11073</v>
      </c>
      <c r="G133" s="87">
        <f>H133-F133</f>
        <v>223</v>
      </c>
      <c r="H133" s="87">
        <v>11296</v>
      </c>
      <c r="I133" s="87"/>
      <c r="J133" s="87">
        <v>11742</v>
      </c>
      <c r="K133" s="91"/>
      <c r="L133" s="91"/>
      <c r="M133" s="87">
        <v>11742</v>
      </c>
      <c r="N133" s="87">
        <f>O133-M133</f>
        <v>-11742</v>
      </c>
      <c r="O133" s="87"/>
      <c r="P133" s="87"/>
      <c r="Q133" s="87"/>
      <c r="R133" s="91"/>
      <c r="S133" s="91"/>
      <c r="T133" s="91"/>
      <c r="U133" s="91"/>
      <c r="V133" s="91"/>
      <c r="W133" s="91"/>
      <c r="X133" s="91"/>
      <c r="Y133" s="91"/>
      <c r="Z133" s="91"/>
      <c r="AA133" s="92"/>
      <c r="AB133" s="92"/>
      <c r="AC133" s="92"/>
      <c r="AD133" s="92"/>
      <c r="AE133" s="92"/>
      <c r="AF133" s="91"/>
      <c r="AG133" s="91"/>
      <c r="AH133" s="91"/>
      <c r="AI133" s="91"/>
      <c r="AJ133" s="91"/>
      <c r="AK133" s="87"/>
      <c r="AL133" s="87"/>
      <c r="AM133" s="87"/>
      <c r="AN133" s="87">
        <f>AO133-AM133</f>
        <v>17500</v>
      </c>
      <c r="AO133" s="87">
        <v>17500</v>
      </c>
      <c r="AP133" s="87"/>
      <c r="AQ133" s="87">
        <v>17500</v>
      </c>
      <c r="AR133" s="87"/>
      <c r="AS133" s="91"/>
      <c r="AT133" s="87">
        <f>AO133+AR133</f>
        <v>17500</v>
      </c>
      <c r="AU133" s="87">
        <f>AQ133+AS133</f>
        <v>17500</v>
      </c>
      <c r="AV133" s="91"/>
      <c r="AW133" s="91"/>
      <c r="AX133" s="87">
        <f>AT133+AV133</f>
        <v>17500</v>
      </c>
      <c r="AY133" s="87">
        <f>AU133</f>
        <v>17500</v>
      </c>
      <c r="AZ133" s="91"/>
      <c r="BA133" s="91"/>
      <c r="BB133" s="87">
        <f>AX133+AZ133</f>
        <v>17500</v>
      </c>
      <c r="BC133" s="87">
        <f>AY133+BA133</f>
        <v>17500</v>
      </c>
      <c r="BD133" s="91"/>
      <c r="BE133" s="91"/>
      <c r="BF133" s="87">
        <f>BB133+BD133</f>
        <v>17500</v>
      </c>
      <c r="BG133" s="87">
        <f>BC133+BE133</f>
        <v>17500</v>
      </c>
      <c r="BH133" s="91"/>
      <c r="BI133" s="91"/>
      <c r="BJ133" s="87">
        <f>BB133+BH133</f>
        <v>17500</v>
      </c>
      <c r="BK133" s="87">
        <f>BC133+BI133</f>
        <v>17500</v>
      </c>
      <c r="BL133" s="91"/>
      <c r="BM133" s="91"/>
      <c r="BN133" s="87">
        <f>BJ133+BL133</f>
        <v>17500</v>
      </c>
      <c r="BO133" s="87"/>
      <c r="BP133" s="87">
        <f>BK133+BM133</f>
        <v>17500</v>
      </c>
      <c r="BQ133" s="87"/>
      <c r="BR133" s="91"/>
      <c r="BS133" s="87">
        <f>BN133+BQ133</f>
        <v>17500</v>
      </c>
      <c r="BT133" s="87">
        <f>BO133</f>
        <v>0</v>
      </c>
      <c r="BU133" s="87">
        <f>BP133+BR133</f>
        <v>17500</v>
      </c>
      <c r="BV133" s="15"/>
      <c r="BW133" s="15"/>
      <c r="BX133" s="15"/>
    </row>
    <row r="134" spans="1:76" s="16" customFormat="1" ht="99">
      <c r="A134" s="140" t="s">
        <v>376</v>
      </c>
      <c r="B134" s="99" t="s">
        <v>134</v>
      </c>
      <c r="C134" s="99" t="s">
        <v>151</v>
      </c>
      <c r="D134" s="100" t="s">
        <v>375</v>
      </c>
      <c r="E134" s="99"/>
      <c r="F134" s="101">
        <f t="shared" si="135"/>
        <v>11073</v>
      </c>
      <c r="G134" s="101">
        <f t="shared" si="135"/>
        <v>223</v>
      </c>
      <c r="H134" s="101">
        <f t="shared" si="135"/>
        <v>11296</v>
      </c>
      <c r="I134" s="101">
        <f t="shared" si="135"/>
        <v>0</v>
      </c>
      <c r="J134" s="101">
        <f t="shared" si="135"/>
        <v>11742</v>
      </c>
      <c r="K134" s="101">
        <f t="shared" si="135"/>
        <v>0</v>
      </c>
      <c r="L134" s="101">
        <f t="shared" si="135"/>
        <v>0</v>
      </c>
      <c r="M134" s="101">
        <f t="shared" si="135"/>
        <v>11742</v>
      </c>
      <c r="N134" s="101">
        <f t="shared" si="135"/>
        <v>-11742</v>
      </c>
      <c r="O134" s="101">
        <f t="shared" si="135"/>
        <v>0</v>
      </c>
      <c r="P134" s="101">
        <f t="shared" si="135"/>
        <v>0</v>
      </c>
      <c r="Q134" s="101">
        <f t="shared" si="135"/>
        <v>0</v>
      </c>
      <c r="R134" s="91"/>
      <c r="S134" s="91"/>
      <c r="T134" s="91"/>
      <c r="U134" s="91"/>
      <c r="V134" s="91"/>
      <c r="W134" s="91"/>
      <c r="X134" s="91"/>
      <c r="Y134" s="91"/>
      <c r="Z134" s="91"/>
      <c r="AA134" s="92"/>
      <c r="AB134" s="92"/>
      <c r="AC134" s="92"/>
      <c r="AD134" s="92"/>
      <c r="AE134" s="92"/>
      <c r="AF134" s="91"/>
      <c r="AG134" s="91"/>
      <c r="AH134" s="91"/>
      <c r="AI134" s="91"/>
      <c r="AJ134" s="91"/>
      <c r="AK134" s="87"/>
      <c r="AL134" s="87"/>
      <c r="AM134" s="87"/>
      <c r="AN134" s="87">
        <f t="shared" si="136"/>
        <v>17500</v>
      </c>
      <c r="AO134" s="87">
        <f t="shared" si="136"/>
        <v>17500</v>
      </c>
      <c r="AP134" s="87">
        <f t="shared" si="136"/>
        <v>0</v>
      </c>
      <c r="AQ134" s="87">
        <f t="shared" si="136"/>
        <v>17500</v>
      </c>
      <c r="AR134" s="87">
        <f t="shared" si="136"/>
        <v>0</v>
      </c>
      <c r="AS134" s="87">
        <f t="shared" si="136"/>
        <v>0</v>
      </c>
      <c r="AT134" s="87">
        <f t="shared" si="136"/>
        <v>17500</v>
      </c>
      <c r="AU134" s="87">
        <f t="shared" si="136"/>
        <v>17500</v>
      </c>
      <c r="AV134" s="87">
        <f t="shared" si="136"/>
        <v>0</v>
      </c>
      <c r="AW134" s="87">
        <f t="shared" si="136"/>
        <v>0</v>
      </c>
      <c r="AX134" s="87">
        <f t="shared" si="136"/>
        <v>17500</v>
      </c>
      <c r="AY134" s="87">
        <f t="shared" si="136"/>
        <v>17500</v>
      </c>
      <c r="AZ134" s="87">
        <f t="shared" si="136"/>
        <v>0</v>
      </c>
      <c r="BA134" s="87">
        <f t="shared" si="136"/>
        <v>0</v>
      </c>
      <c r="BB134" s="87">
        <f t="shared" si="136"/>
        <v>17500</v>
      </c>
      <c r="BC134" s="87">
        <f t="shared" si="136"/>
        <v>17500</v>
      </c>
      <c r="BD134" s="91"/>
      <c r="BE134" s="91"/>
      <c r="BF134" s="87">
        <f t="shared" si="137"/>
        <v>17500</v>
      </c>
      <c r="BG134" s="87">
        <f t="shared" si="137"/>
        <v>17500</v>
      </c>
      <c r="BH134" s="87">
        <f t="shared" si="137"/>
        <v>0</v>
      </c>
      <c r="BI134" s="87">
        <f t="shared" si="137"/>
        <v>0</v>
      </c>
      <c r="BJ134" s="87">
        <f t="shared" si="137"/>
        <v>0</v>
      </c>
      <c r="BK134" s="87">
        <f t="shared" si="137"/>
        <v>0</v>
      </c>
      <c r="BL134" s="87">
        <f t="shared" si="137"/>
        <v>20520</v>
      </c>
      <c r="BM134" s="87">
        <f t="shared" si="137"/>
        <v>20520</v>
      </c>
      <c r="BN134" s="87">
        <f t="shared" si="137"/>
        <v>20520</v>
      </c>
      <c r="BO134" s="87"/>
      <c r="BP134" s="87">
        <f t="shared" si="137"/>
        <v>20520</v>
      </c>
      <c r="BQ134" s="87">
        <f t="shared" si="137"/>
        <v>0</v>
      </c>
      <c r="BR134" s="87">
        <f t="shared" si="137"/>
        <v>0</v>
      </c>
      <c r="BS134" s="87">
        <f t="shared" si="137"/>
        <v>20520</v>
      </c>
      <c r="BT134" s="87">
        <f t="shared" si="137"/>
        <v>0</v>
      </c>
      <c r="BU134" s="87">
        <f t="shared" si="137"/>
        <v>20520</v>
      </c>
      <c r="BV134" s="15"/>
      <c r="BW134" s="15"/>
      <c r="BX134" s="15"/>
    </row>
    <row r="135" spans="1:76" s="16" customFormat="1" ht="89.25" customHeight="1">
      <c r="A135" s="98" t="s">
        <v>244</v>
      </c>
      <c r="B135" s="99" t="s">
        <v>134</v>
      </c>
      <c r="C135" s="99" t="s">
        <v>151</v>
      </c>
      <c r="D135" s="100" t="s">
        <v>375</v>
      </c>
      <c r="E135" s="99" t="s">
        <v>142</v>
      </c>
      <c r="F135" s="87">
        <v>11073</v>
      </c>
      <c r="G135" s="87">
        <f>H135-F135</f>
        <v>223</v>
      </c>
      <c r="H135" s="87">
        <v>11296</v>
      </c>
      <c r="I135" s="87"/>
      <c r="J135" s="87">
        <v>11742</v>
      </c>
      <c r="K135" s="91"/>
      <c r="L135" s="91"/>
      <c r="M135" s="87">
        <v>11742</v>
      </c>
      <c r="N135" s="87">
        <f>O135-M135</f>
        <v>-11742</v>
      </c>
      <c r="O135" s="87"/>
      <c r="P135" s="87"/>
      <c r="Q135" s="87"/>
      <c r="R135" s="91"/>
      <c r="S135" s="91"/>
      <c r="T135" s="91"/>
      <c r="U135" s="91"/>
      <c r="V135" s="91"/>
      <c r="W135" s="91"/>
      <c r="X135" s="91"/>
      <c r="Y135" s="91"/>
      <c r="Z135" s="91"/>
      <c r="AA135" s="92"/>
      <c r="AB135" s="92"/>
      <c r="AC135" s="92"/>
      <c r="AD135" s="92"/>
      <c r="AE135" s="92"/>
      <c r="AF135" s="91"/>
      <c r="AG135" s="91"/>
      <c r="AH135" s="91"/>
      <c r="AI135" s="91"/>
      <c r="AJ135" s="91"/>
      <c r="AK135" s="87"/>
      <c r="AL135" s="87"/>
      <c r="AM135" s="87"/>
      <c r="AN135" s="87">
        <f>AO135-AM135</f>
        <v>17500</v>
      </c>
      <c r="AO135" s="87">
        <v>17500</v>
      </c>
      <c r="AP135" s="87"/>
      <c r="AQ135" s="87">
        <v>17500</v>
      </c>
      <c r="AR135" s="87"/>
      <c r="AS135" s="91"/>
      <c r="AT135" s="87">
        <f>AO135+AR135</f>
        <v>17500</v>
      </c>
      <c r="AU135" s="87">
        <f>AQ135+AS135</f>
        <v>17500</v>
      </c>
      <c r="AV135" s="91"/>
      <c r="AW135" s="91"/>
      <c r="AX135" s="87">
        <f>AT135+AV135</f>
        <v>17500</v>
      </c>
      <c r="AY135" s="87">
        <f>AU135</f>
        <v>17500</v>
      </c>
      <c r="AZ135" s="91"/>
      <c r="BA135" s="91"/>
      <c r="BB135" s="87">
        <f>AX135+AZ135</f>
        <v>17500</v>
      </c>
      <c r="BC135" s="87">
        <f>AY135+BA135</f>
        <v>17500</v>
      </c>
      <c r="BD135" s="91"/>
      <c r="BE135" s="91"/>
      <c r="BF135" s="87">
        <f>BB135+BD135</f>
        <v>17500</v>
      </c>
      <c r="BG135" s="87">
        <f>BC135+BE135</f>
        <v>17500</v>
      </c>
      <c r="BH135" s="91"/>
      <c r="BI135" s="91"/>
      <c r="BJ135" s="87">
        <v>0</v>
      </c>
      <c r="BK135" s="87">
        <v>0</v>
      </c>
      <c r="BL135" s="87">
        <v>20520</v>
      </c>
      <c r="BM135" s="87">
        <v>20520</v>
      </c>
      <c r="BN135" s="87">
        <f>BJ135+BL135</f>
        <v>20520</v>
      </c>
      <c r="BO135" s="87"/>
      <c r="BP135" s="87">
        <f>BK135+BM135</f>
        <v>20520</v>
      </c>
      <c r="BQ135" s="87"/>
      <c r="BR135" s="91"/>
      <c r="BS135" s="87">
        <f>BN135+BQ135</f>
        <v>20520</v>
      </c>
      <c r="BT135" s="87">
        <f>BO135</f>
        <v>0</v>
      </c>
      <c r="BU135" s="87">
        <f>BP135+BR135</f>
        <v>20520</v>
      </c>
      <c r="BV135" s="15"/>
      <c r="BW135" s="15"/>
      <c r="BX135" s="15"/>
    </row>
    <row r="136" spans="1:76" s="16" customFormat="1" ht="17.25" customHeight="1">
      <c r="A136" s="98"/>
      <c r="B136" s="99"/>
      <c r="C136" s="99"/>
      <c r="D136" s="100"/>
      <c r="E136" s="99"/>
      <c r="F136" s="125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2"/>
      <c r="AB136" s="92"/>
      <c r="AC136" s="92"/>
      <c r="AD136" s="92"/>
      <c r="AE136" s="92"/>
      <c r="AF136" s="91"/>
      <c r="AG136" s="91"/>
      <c r="AH136" s="91"/>
      <c r="AI136" s="91"/>
      <c r="AJ136" s="91"/>
      <c r="AK136" s="87"/>
      <c r="AL136" s="87"/>
      <c r="AM136" s="87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15"/>
      <c r="BW136" s="15"/>
      <c r="BX136" s="15"/>
    </row>
    <row r="137" spans="1:76" s="54" customFormat="1" ht="18.75" customHeight="1" hidden="1">
      <c r="A137" s="141" t="s">
        <v>340</v>
      </c>
      <c r="B137" s="142" t="s">
        <v>134</v>
      </c>
      <c r="C137" s="142" t="s">
        <v>145</v>
      </c>
      <c r="D137" s="143"/>
      <c r="E137" s="142"/>
      <c r="F137" s="144">
        <f aca="true" t="shared" si="138" ref="F137:Q138">F138</f>
        <v>41021</v>
      </c>
      <c r="G137" s="144">
        <f aca="true" t="shared" si="139" ref="G137:O137">G138+G140</f>
        <v>3990</v>
      </c>
      <c r="H137" s="144">
        <f t="shared" si="139"/>
        <v>45011</v>
      </c>
      <c r="I137" s="144">
        <f t="shared" si="139"/>
        <v>0</v>
      </c>
      <c r="J137" s="144">
        <f t="shared" si="139"/>
        <v>77308</v>
      </c>
      <c r="K137" s="144">
        <f t="shared" si="139"/>
        <v>0</v>
      </c>
      <c r="L137" s="144">
        <f t="shared" si="139"/>
        <v>0</v>
      </c>
      <c r="M137" s="144">
        <f t="shared" si="139"/>
        <v>77308</v>
      </c>
      <c r="N137" s="144">
        <f t="shared" si="139"/>
        <v>-77308</v>
      </c>
      <c r="O137" s="144">
        <f t="shared" si="139"/>
        <v>0</v>
      </c>
      <c r="P137" s="144">
        <f>P138+P140</f>
        <v>0</v>
      </c>
      <c r="Q137" s="144">
        <f>Q138+Q140</f>
        <v>0</v>
      </c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22"/>
      <c r="AL137" s="122"/>
      <c r="AM137" s="122"/>
      <c r="AN137" s="146">
        <f>AN140</f>
        <v>0</v>
      </c>
      <c r="AO137" s="146">
        <f>AO140</f>
        <v>0</v>
      </c>
      <c r="AP137" s="146">
        <f>AP140</f>
        <v>0</v>
      </c>
      <c r="AQ137" s="146">
        <f>AQ140</f>
        <v>0</v>
      </c>
      <c r="AR137" s="146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44"/>
      <c r="BW137" s="44"/>
      <c r="BX137" s="44"/>
    </row>
    <row r="138" spans="1:76" s="46" customFormat="1" ht="49.5" customHeight="1" hidden="1">
      <c r="A138" s="126" t="s">
        <v>149</v>
      </c>
      <c r="B138" s="120" t="s">
        <v>134</v>
      </c>
      <c r="C138" s="120" t="s">
        <v>145</v>
      </c>
      <c r="D138" s="127" t="s">
        <v>38</v>
      </c>
      <c r="E138" s="120"/>
      <c r="F138" s="147">
        <f t="shared" si="138"/>
        <v>41021</v>
      </c>
      <c r="G138" s="147">
        <f t="shared" si="138"/>
        <v>-11347</v>
      </c>
      <c r="H138" s="147">
        <f t="shared" si="138"/>
        <v>29674</v>
      </c>
      <c r="I138" s="147">
        <f t="shared" si="138"/>
        <v>0</v>
      </c>
      <c r="J138" s="147">
        <f t="shared" si="138"/>
        <v>64738</v>
      </c>
      <c r="K138" s="147">
        <f t="shared" si="138"/>
        <v>0</v>
      </c>
      <c r="L138" s="147">
        <f t="shared" si="138"/>
        <v>0</v>
      </c>
      <c r="M138" s="147">
        <f t="shared" si="138"/>
        <v>64738</v>
      </c>
      <c r="N138" s="147">
        <f t="shared" si="138"/>
        <v>-64738</v>
      </c>
      <c r="O138" s="147">
        <f t="shared" si="138"/>
        <v>0</v>
      </c>
      <c r="P138" s="147">
        <f t="shared" si="138"/>
        <v>0</v>
      </c>
      <c r="Q138" s="147">
        <f t="shared" si="138"/>
        <v>0</v>
      </c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32"/>
      <c r="AL138" s="132"/>
      <c r="AM138" s="132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  <c r="BV138" s="45"/>
      <c r="BW138" s="45"/>
      <c r="BX138" s="45"/>
    </row>
    <row r="139" spans="1:76" s="55" customFormat="1" ht="83.25" hidden="1">
      <c r="A139" s="126" t="s">
        <v>243</v>
      </c>
      <c r="B139" s="120" t="s">
        <v>134</v>
      </c>
      <c r="C139" s="120" t="s">
        <v>145</v>
      </c>
      <c r="D139" s="127" t="s">
        <v>38</v>
      </c>
      <c r="E139" s="120" t="s">
        <v>150</v>
      </c>
      <c r="F139" s="122">
        <v>41021</v>
      </c>
      <c r="G139" s="122">
        <f>H139-F139</f>
        <v>-11347</v>
      </c>
      <c r="H139" s="122">
        <f>45011-15337</f>
        <v>29674</v>
      </c>
      <c r="I139" s="122"/>
      <c r="J139" s="122">
        <f>77308-12570</f>
        <v>64738</v>
      </c>
      <c r="K139" s="146"/>
      <c r="L139" s="146"/>
      <c r="M139" s="122">
        <v>64738</v>
      </c>
      <c r="N139" s="122">
        <f>O139-M139</f>
        <v>-64738</v>
      </c>
      <c r="O139" s="122"/>
      <c r="P139" s="122"/>
      <c r="Q139" s="122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9"/>
      <c r="AL139" s="149"/>
      <c r="AM139" s="149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43"/>
      <c r="BW139" s="43"/>
      <c r="BX139" s="43"/>
    </row>
    <row r="140" spans="1:76" s="55" customFormat="1" ht="18.75" hidden="1">
      <c r="A140" s="126" t="s">
        <v>120</v>
      </c>
      <c r="B140" s="120" t="s">
        <v>134</v>
      </c>
      <c r="C140" s="120" t="s">
        <v>145</v>
      </c>
      <c r="D140" s="127" t="s">
        <v>121</v>
      </c>
      <c r="E140" s="120"/>
      <c r="F140" s="122"/>
      <c r="G140" s="122">
        <f aca="true" t="shared" si="140" ref="G140:Q140">G142</f>
        <v>15337</v>
      </c>
      <c r="H140" s="122">
        <f t="shared" si="140"/>
        <v>15337</v>
      </c>
      <c r="I140" s="122">
        <f t="shared" si="140"/>
        <v>0</v>
      </c>
      <c r="J140" s="122">
        <f t="shared" si="140"/>
        <v>12570</v>
      </c>
      <c r="K140" s="122">
        <f t="shared" si="140"/>
        <v>0</v>
      </c>
      <c r="L140" s="122">
        <f t="shared" si="140"/>
        <v>0</v>
      </c>
      <c r="M140" s="122">
        <f t="shared" si="140"/>
        <v>12570</v>
      </c>
      <c r="N140" s="122">
        <f t="shared" si="140"/>
        <v>-12570</v>
      </c>
      <c r="O140" s="122">
        <f t="shared" si="140"/>
        <v>0</v>
      </c>
      <c r="P140" s="122">
        <f t="shared" si="140"/>
        <v>0</v>
      </c>
      <c r="Q140" s="122">
        <f t="shared" si="140"/>
        <v>0</v>
      </c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9"/>
      <c r="AL140" s="149"/>
      <c r="AM140" s="149"/>
      <c r="AN140" s="122">
        <f aca="true" t="shared" si="141" ref="AN140:AQ141">AN141</f>
        <v>0</v>
      </c>
      <c r="AO140" s="122">
        <f t="shared" si="141"/>
        <v>0</v>
      </c>
      <c r="AP140" s="122">
        <f t="shared" si="141"/>
        <v>0</v>
      </c>
      <c r="AQ140" s="122">
        <f t="shared" si="141"/>
        <v>0</v>
      </c>
      <c r="AR140" s="122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43"/>
      <c r="BW140" s="43"/>
      <c r="BX140" s="43"/>
    </row>
    <row r="141" spans="1:76" s="55" customFormat="1" ht="66.75" customHeight="1" hidden="1">
      <c r="A141" s="126" t="s">
        <v>335</v>
      </c>
      <c r="B141" s="120" t="s">
        <v>134</v>
      </c>
      <c r="C141" s="120" t="s">
        <v>145</v>
      </c>
      <c r="D141" s="127" t="s">
        <v>334</v>
      </c>
      <c r="E141" s="120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9"/>
      <c r="AL141" s="149"/>
      <c r="AM141" s="149"/>
      <c r="AN141" s="122">
        <f t="shared" si="141"/>
        <v>0</v>
      </c>
      <c r="AO141" s="122">
        <f t="shared" si="141"/>
        <v>0</v>
      </c>
      <c r="AP141" s="122">
        <f t="shared" si="141"/>
        <v>0</v>
      </c>
      <c r="AQ141" s="122">
        <f t="shared" si="141"/>
        <v>0</v>
      </c>
      <c r="AR141" s="122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43"/>
      <c r="BW141" s="43"/>
      <c r="BX141" s="43"/>
    </row>
    <row r="142" spans="1:76" s="55" customFormat="1" ht="83.25" hidden="1">
      <c r="A142" s="126" t="s">
        <v>243</v>
      </c>
      <c r="B142" s="120" t="s">
        <v>134</v>
      </c>
      <c r="C142" s="120" t="s">
        <v>145</v>
      </c>
      <c r="D142" s="127" t="s">
        <v>334</v>
      </c>
      <c r="E142" s="120" t="s">
        <v>150</v>
      </c>
      <c r="F142" s="122"/>
      <c r="G142" s="122">
        <f>H142-F142</f>
        <v>15337</v>
      </c>
      <c r="H142" s="122">
        <v>15337</v>
      </c>
      <c r="I142" s="122"/>
      <c r="J142" s="122">
        <v>12570</v>
      </c>
      <c r="K142" s="146"/>
      <c r="L142" s="146"/>
      <c r="M142" s="122">
        <v>12570</v>
      </c>
      <c r="N142" s="122">
        <f>O142-M142</f>
        <v>-12570</v>
      </c>
      <c r="O142" s="122"/>
      <c r="P142" s="122"/>
      <c r="Q142" s="122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9"/>
      <c r="AL142" s="149"/>
      <c r="AM142" s="149"/>
      <c r="AN142" s="122">
        <f>AO142-AM142</f>
        <v>0</v>
      </c>
      <c r="AO142" s="122"/>
      <c r="AP142" s="122"/>
      <c r="AQ142" s="122"/>
      <c r="AR142" s="122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43"/>
      <c r="BW142" s="43"/>
      <c r="BX142" s="43"/>
    </row>
    <row r="143" spans="1:76" s="12" customFormat="1" ht="18.75" hidden="1">
      <c r="A143" s="98"/>
      <c r="B143" s="99"/>
      <c r="C143" s="99"/>
      <c r="D143" s="100"/>
      <c r="E143" s="99"/>
      <c r="F143" s="87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4"/>
      <c r="S143" s="84"/>
      <c r="T143" s="84"/>
      <c r="U143" s="84"/>
      <c r="V143" s="84"/>
      <c r="W143" s="84"/>
      <c r="X143" s="84"/>
      <c r="Y143" s="84"/>
      <c r="Z143" s="84"/>
      <c r="AA143" s="150"/>
      <c r="AB143" s="150"/>
      <c r="AC143" s="150"/>
      <c r="AD143" s="150"/>
      <c r="AE143" s="150"/>
      <c r="AF143" s="84"/>
      <c r="AG143" s="84"/>
      <c r="AH143" s="84"/>
      <c r="AI143" s="84"/>
      <c r="AJ143" s="84"/>
      <c r="AK143" s="151"/>
      <c r="AL143" s="151"/>
      <c r="AM143" s="151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11"/>
      <c r="BW143" s="11"/>
      <c r="BX143" s="11"/>
    </row>
    <row r="144" spans="1:76" s="12" customFormat="1" ht="35.25" customHeight="1">
      <c r="A144" s="79" t="s">
        <v>199</v>
      </c>
      <c r="B144" s="80" t="s">
        <v>134</v>
      </c>
      <c r="C144" s="80" t="s">
        <v>138</v>
      </c>
      <c r="D144" s="100"/>
      <c r="E144" s="99"/>
      <c r="F144" s="96">
        <f aca="true" t="shared" si="142" ref="F144:V145">F145</f>
        <v>1563</v>
      </c>
      <c r="G144" s="96">
        <f t="shared" si="142"/>
        <v>218</v>
      </c>
      <c r="H144" s="96">
        <f t="shared" si="142"/>
        <v>1781</v>
      </c>
      <c r="I144" s="96">
        <f t="shared" si="142"/>
        <v>0</v>
      </c>
      <c r="J144" s="96">
        <f t="shared" si="142"/>
        <v>1911</v>
      </c>
      <c r="K144" s="96">
        <f t="shared" si="142"/>
        <v>0</v>
      </c>
      <c r="L144" s="96">
        <f t="shared" si="142"/>
        <v>0</v>
      </c>
      <c r="M144" s="96">
        <f t="shared" si="142"/>
        <v>1911</v>
      </c>
      <c r="N144" s="96">
        <f t="shared" si="142"/>
        <v>-383</v>
      </c>
      <c r="O144" s="96">
        <f t="shared" si="142"/>
        <v>1528</v>
      </c>
      <c r="P144" s="96">
        <f t="shared" si="142"/>
        <v>0</v>
      </c>
      <c r="Q144" s="96">
        <f t="shared" si="142"/>
        <v>1528</v>
      </c>
      <c r="R144" s="96">
        <f t="shared" si="142"/>
        <v>0</v>
      </c>
      <c r="S144" s="96">
        <f t="shared" si="142"/>
        <v>0</v>
      </c>
      <c r="T144" s="96">
        <f t="shared" si="142"/>
        <v>1528</v>
      </c>
      <c r="U144" s="96">
        <f t="shared" si="142"/>
        <v>1528</v>
      </c>
      <c r="V144" s="96">
        <f t="shared" si="142"/>
        <v>0</v>
      </c>
      <c r="W144" s="96">
        <f aca="true" t="shared" si="143" ref="V144:AK145">W145</f>
        <v>0</v>
      </c>
      <c r="X144" s="96">
        <f t="shared" si="143"/>
        <v>1528</v>
      </c>
      <c r="Y144" s="96">
        <f t="shared" si="143"/>
        <v>1528</v>
      </c>
      <c r="Z144" s="96">
        <f t="shared" si="143"/>
        <v>0</v>
      </c>
      <c r="AA144" s="97">
        <f t="shared" si="143"/>
        <v>1528</v>
      </c>
      <c r="AB144" s="97">
        <f t="shared" si="143"/>
        <v>1528</v>
      </c>
      <c r="AC144" s="97">
        <f t="shared" si="143"/>
        <v>0</v>
      </c>
      <c r="AD144" s="97">
        <f t="shared" si="143"/>
        <v>0</v>
      </c>
      <c r="AE144" s="97"/>
      <c r="AF144" s="96">
        <f t="shared" si="143"/>
        <v>1528</v>
      </c>
      <c r="AG144" s="96">
        <f t="shared" si="143"/>
        <v>0</v>
      </c>
      <c r="AH144" s="96">
        <f t="shared" si="143"/>
        <v>1528</v>
      </c>
      <c r="AI144" s="96">
        <f t="shared" si="143"/>
        <v>0</v>
      </c>
      <c r="AJ144" s="96">
        <f t="shared" si="143"/>
        <v>0</v>
      </c>
      <c r="AK144" s="96">
        <f t="shared" si="143"/>
        <v>1528</v>
      </c>
      <c r="AL144" s="96">
        <f aca="true" t="shared" si="144" ref="AI144:AZ145">AL145</f>
        <v>0</v>
      </c>
      <c r="AM144" s="96">
        <f t="shared" si="144"/>
        <v>1528</v>
      </c>
      <c r="AN144" s="96">
        <f aca="true" t="shared" si="145" ref="AN144:AV144">AN145+AN147</f>
        <v>5735</v>
      </c>
      <c r="AO144" s="96">
        <f t="shared" si="145"/>
        <v>7263</v>
      </c>
      <c r="AP144" s="96">
        <f t="shared" si="145"/>
        <v>0</v>
      </c>
      <c r="AQ144" s="96">
        <f t="shared" si="145"/>
        <v>18945</v>
      </c>
      <c r="AR144" s="96">
        <f t="shared" si="145"/>
        <v>0</v>
      </c>
      <c r="AS144" s="96">
        <f t="shared" si="145"/>
        <v>0</v>
      </c>
      <c r="AT144" s="96">
        <f t="shared" si="145"/>
        <v>7263</v>
      </c>
      <c r="AU144" s="96">
        <f t="shared" si="145"/>
        <v>18945</v>
      </c>
      <c r="AV144" s="96">
        <f t="shared" si="145"/>
        <v>0</v>
      </c>
      <c r="AW144" s="96">
        <f aca="true" t="shared" si="146" ref="AW144:BC144">AW145+AW147</f>
        <v>0</v>
      </c>
      <c r="AX144" s="96">
        <f t="shared" si="146"/>
        <v>7263</v>
      </c>
      <c r="AY144" s="96">
        <f t="shared" si="146"/>
        <v>18945</v>
      </c>
      <c r="AZ144" s="96">
        <f t="shared" si="146"/>
        <v>0</v>
      </c>
      <c r="BA144" s="96">
        <f t="shared" si="146"/>
        <v>0</v>
      </c>
      <c r="BB144" s="96">
        <f t="shared" si="146"/>
        <v>7263</v>
      </c>
      <c r="BC144" s="96">
        <f t="shared" si="146"/>
        <v>18945</v>
      </c>
      <c r="BD144" s="84"/>
      <c r="BE144" s="84"/>
      <c r="BF144" s="96">
        <f aca="true" t="shared" si="147" ref="BF144:BP144">BF145+BF147</f>
        <v>7263</v>
      </c>
      <c r="BG144" s="96">
        <f t="shared" si="147"/>
        <v>18945</v>
      </c>
      <c r="BH144" s="96">
        <f>BH145+BH147</f>
        <v>-5452</v>
      </c>
      <c r="BI144" s="96">
        <f>BI145+BI147</f>
        <v>-17134</v>
      </c>
      <c r="BJ144" s="96">
        <f>BJ145+BJ147</f>
        <v>1811</v>
      </c>
      <c r="BK144" s="96">
        <f>BK145+BK147</f>
        <v>1811</v>
      </c>
      <c r="BL144" s="96">
        <f t="shared" si="147"/>
        <v>0</v>
      </c>
      <c r="BM144" s="96">
        <f t="shared" si="147"/>
        <v>0</v>
      </c>
      <c r="BN144" s="96">
        <f t="shared" si="147"/>
        <v>1811</v>
      </c>
      <c r="BO144" s="96"/>
      <c r="BP144" s="96">
        <f t="shared" si="147"/>
        <v>1811</v>
      </c>
      <c r="BQ144" s="96">
        <f>BQ145+BQ147</f>
        <v>0</v>
      </c>
      <c r="BR144" s="96">
        <f>BR145+BR147</f>
        <v>0</v>
      </c>
      <c r="BS144" s="96">
        <f>BS145+BS147</f>
        <v>1811</v>
      </c>
      <c r="BT144" s="96">
        <f>BT145+BT147</f>
        <v>0</v>
      </c>
      <c r="BU144" s="96">
        <f>BU145+BU147</f>
        <v>1811</v>
      </c>
      <c r="BV144" s="11"/>
      <c r="BW144" s="11"/>
      <c r="BX144" s="11"/>
    </row>
    <row r="145" spans="1:76" s="12" customFormat="1" ht="22.5" customHeight="1">
      <c r="A145" s="98" t="s">
        <v>200</v>
      </c>
      <c r="B145" s="99" t="s">
        <v>134</v>
      </c>
      <c r="C145" s="99" t="s">
        <v>138</v>
      </c>
      <c r="D145" s="100" t="s">
        <v>198</v>
      </c>
      <c r="E145" s="99"/>
      <c r="F145" s="101">
        <f t="shared" si="142"/>
        <v>1563</v>
      </c>
      <c r="G145" s="101">
        <f t="shared" si="142"/>
        <v>218</v>
      </c>
      <c r="H145" s="101">
        <f t="shared" si="142"/>
        <v>1781</v>
      </c>
      <c r="I145" s="101">
        <f t="shared" si="142"/>
        <v>0</v>
      </c>
      <c r="J145" s="101">
        <f t="shared" si="142"/>
        <v>1911</v>
      </c>
      <c r="K145" s="101">
        <f t="shared" si="142"/>
        <v>0</v>
      </c>
      <c r="L145" s="101">
        <f t="shared" si="142"/>
        <v>0</v>
      </c>
      <c r="M145" s="101">
        <f t="shared" si="142"/>
        <v>1911</v>
      </c>
      <c r="N145" s="101">
        <f t="shared" si="142"/>
        <v>-383</v>
      </c>
      <c r="O145" s="101">
        <f t="shared" si="142"/>
        <v>1528</v>
      </c>
      <c r="P145" s="101">
        <f t="shared" si="142"/>
        <v>0</v>
      </c>
      <c r="Q145" s="101">
        <f t="shared" si="142"/>
        <v>1528</v>
      </c>
      <c r="R145" s="101">
        <f t="shared" si="142"/>
        <v>0</v>
      </c>
      <c r="S145" s="101">
        <f t="shared" si="142"/>
        <v>0</v>
      </c>
      <c r="T145" s="101">
        <f t="shared" si="142"/>
        <v>1528</v>
      </c>
      <c r="U145" s="101">
        <f t="shared" si="142"/>
        <v>1528</v>
      </c>
      <c r="V145" s="101">
        <f t="shared" si="143"/>
        <v>0</v>
      </c>
      <c r="W145" s="101">
        <f t="shared" si="143"/>
        <v>0</v>
      </c>
      <c r="X145" s="101">
        <f t="shared" si="143"/>
        <v>1528</v>
      </c>
      <c r="Y145" s="101">
        <f t="shared" si="143"/>
        <v>1528</v>
      </c>
      <c r="Z145" s="101">
        <f t="shared" si="143"/>
        <v>0</v>
      </c>
      <c r="AA145" s="102">
        <f t="shared" si="143"/>
        <v>1528</v>
      </c>
      <c r="AB145" s="102">
        <f t="shared" si="143"/>
        <v>1528</v>
      </c>
      <c r="AC145" s="102">
        <f t="shared" si="143"/>
        <v>0</v>
      </c>
      <c r="AD145" s="102">
        <f t="shared" si="143"/>
        <v>0</v>
      </c>
      <c r="AE145" s="102"/>
      <c r="AF145" s="101">
        <f t="shared" si="143"/>
        <v>1528</v>
      </c>
      <c r="AG145" s="101">
        <f t="shared" si="143"/>
        <v>0</v>
      </c>
      <c r="AH145" s="101">
        <f t="shared" si="143"/>
        <v>1528</v>
      </c>
      <c r="AI145" s="101">
        <f t="shared" si="144"/>
        <v>0</v>
      </c>
      <c r="AJ145" s="101">
        <f t="shared" si="144"/>
        <v>0</v>
      </c>
      <c r="AK145" s="101">
        <f t="shared" si="144"/>
        <v>1528</v>
      </c>
      <c r="AL145" s="101">
        <f t="shared" si="144"/>
        <v>0</v>
      </c>
      <c r="AM145" s="101">
        <f t="shared" si="144"/>
        <v>1528</v>
      </c>
      <c r="AN145" s="101">
        <f t="shared" si="144"/>
        <v>283</v>
      </c>
      <c r="AO145" s="101">
        <f t="shared" si="144"/>
        <v>1811</v>
      </c>
      <c r="AP145" s="101">
        <f t="shared" si="144"/>
        <v>0</v>
      </c>
      <c r="AQ145" s="101">
        <f t="shared" si="144"/>
        <v>1811</v>
      </c>
      <c r="AR145" s="101">
        <f t="shared" si="144"/>
        <v>0</v>
      </c>
      <c r="AS145" s="101">
        <f t="shared" si="144"/>
        <v>0</v>
      </c>
      <c r="AT145" s="101">
        <f t="shared" si="144"/>
        <v>1811</v>
      </c>
      <c r="AU145" s="101">
        <f t="shared" si="144"/>
        <v>1811</v>
      </c>
      <c r="AV145" s="101">
        <f t="shared" si="144"/>
        <v>0</v>
      </c>
      <c r="AW145" s="101">
        <f t="shared" si="144"/>
        <v>0</v>
      </c>
      <c r="AX145" s="101">
        <f t="shared" si="144"/>
        <v>1811</v>
      </c>
      <c r="AY145" s="101">
        <f t="shared" si="144"/>
        <v>1811</v>
      </c>
      <c r="AZ145" s="101">
        <f t="shared" si="144"/>
        <v>0</v>
      </c>
      <c r="BA145" s="101">
        <f>BA146</f>
        <v>0</v>
      </c>
      <c r="BB145" s="101">
        <f>BB146</f>
        <v>1811</v>
      </c>
      <c r="BC145" s="101">
        <f>BC146</f>
        <v>1811</v>
      </c>
      <c r="BD145" s="84"/>
      <c r="BE145" s="84"/>
      <c r="BF145" s="101">
        <f aca="true" t="shared" si="148" ref="BF145:BU145">BF146</f>
        <v>1811</v>
      </c>
      <c r="BG145" s="101">
        <f t="shared" si="148"/>
        <v>1811</v>
      </c>
      <c r="BH145" s="101">
        <f t="shared" si="148"/>
        <v>0</v>
      </c>
      <c r="BI145" s="101">
        <f t="shared" si="148"/>
        <v>0</v>
      </c>
      <c r="BJ145" s="101">
        <f t="shared" si="148"/>
        <v>1811</v>
      </c>
      <c r="BK145" s="101">
        <f t="shared" si="148"/>
        <v>1811</v>
      </c>
      <c r="BL145" s="101">
        <f t="shared" si="148"/>
        <v>0</v>
      </c>
      <c r="BM145" s="101">
        <f t="shared" si="148"/>
        <v>0</v>
      </c>
      <c r="BN145" s="101">
        <f t="shared" si="148"/>
        <v>1811</v>
      </c>
      <c r="BO145" s="101"/>
      <c r="BP145" s="101">
        <f t="shared" si="148"/>
        <v>1811</v>
      </c>
      <c r="BQ145" s="101">
        <f t="shared" si="148"/>
        <v>0</v>
      </c>
      <c r="BR145" s="101">
        <f t="shared" si="148"/>
        <v>0</v>
      </c>
      <c r="BS145" s="101">
        <f t="shared" si="148"/>
        <v>1811</v>
      </c>
      <c r="BT145" s="101">
        <f t="shared" si="148"/>
        <v>0</v>
      </c>
      <c r="BU145" s="101">
        <f t="shared" si="148"/>
        <v>1811</v>
      </c>
      <c r="BV145" s="11"/>
      <c r="BW145" s="11"/>
      <c r="BX145" s="11"/>
    </row>
    <row r="146" spans="1:76" s="12" customFormat="1" ht="43.5" customHeight="1">
      <c r="A146" s="98" t="s">
        <v>128</v>
      </c>
      <c r="B146" s="99" t="s">
        <v>134</v>
      </c>
      <c r="C146" s="99" t="s">
        <v>138</v>
      </c>
      <c r="D146" s="100" t="s">
        <v>198</v>
      </c>
      <c r="E146" s="99" t="s">
        <v>129</v>
      </c>
      <c r="F146" s="87">
        <v>1563</v>
      </c>
      <c r="G146" s="87">
        <f>H146-F146</f>
        <v>218</v>
      </c>
      <c r="H146" s="87">
        <v>1781</v>
      </c>
      <c r="I146" s="87"/>
      <c r="J146" s="87">
        <v>1911</v>
      </c>
      <c r="K146" s="82"/>
      <c r="L146" s="82"/>
      <c r="M146" s="87">
        <v>1911</v>
      </c>
      <c r="N146" s="87">
        <f>O146-M146</f>
        <v>-383</v>
      </c>
      <c r="O146" s="87">
        <v>1528</v>
      </c>
      <c r="P146" s="87"/>
      <c r="Q146" s="87">
        <v>1528</v>
      </c>
      <c r="R146" s="84"/>
      <c r="S146" s="84"/>
      <c r="T146" s="87">
        <f>O146+R146</f>
        <v>1528</v>
      </c>
      <c r="U146" s="87">
        <f>Q146+S146</f>
        <v>1528</v>
      </c>
      <c r="V146" s="84"/>
      <c r="W146" s="84"/>
      <c r="X146" s="87">
        <f>T146+V146</f>
        <v>1528</v>
      </c>
      <c r="Y146" s="87">
        <f>U146+W146</f>
        <v>1528</v>
      </c>
      <c r="Z146" s="84"/>
      <c r="AA146" s="88">
        <f>X146+Z146</f>
        <v>1528</v>
      </c>
      <c r="AB146" s="88">
        <f>Y146</f>
        <v>1528</v>
      </c>
      <c r="AC146" s="150"/>
      <c r="AD146" s="150"/>
      <c r="AE146" s="150"/>
      <c r="AF146" s="87">
        <f>AA146+AC146</f>
        <v>1528</v>
      </c>
      <c r="AG146" s="84"/>
      <c r="AH146" s="87">
        <f>AB146</f>
        <v>1528</v>
      </c>
      <c r="AI146" s="84"/>
      <c r="AJ146" s="84"/>
      <c r="AK146" s="87">
        <f>AF146+AI146</f>
        <v>1528</v>
      </c>
      <c r="AL146" s="87">
        <f>AG146</f>
        <v>0</v>
      </c>
      <c r="AM146" s="87">
        <f>AH146+AJ146</f>
        <v>1528</v>
      </c>
      <c r="AN146" s="87">
        <f>AO146-AM146</f>
        <v>283</v>
      </c>
      <c r="AO146" s="87">
        <v>1811</v>
      </c>
      <c r="AP146" s="87"/>
      <c r="AQ146" s="87">
        <v>1811</v>
      </c>
      <c r="AR146" s="87"/>
      <c r="AS146" s="84"/>
      <c r="AT146" s="87">
        <f>AO146+AR146</f>
        <v>1811</v>
      </c>
      <c r="AU146" s="87">
        <f>AQ146+AS146</f>
        <v>1811</v>
      </c>
      <c r="AV146" s="84"/>
      <c r="AW146" s="84"/>
      <c r="AX146" s="87">
        <f>AT146+AV146</f>
        <v>1811</v>
      </c>
      <c r="AY146" s="87">
        <f>AU146</f>
        <v>1811</v>
      </c>
      <c r="AZ146" s="84"/>
      <c r="BA146" s="84"/>
      <c r="BB146" s="87">
        <f>AX146+AZ146</f>
        <v>1811</v>
      </c>
      <c r="BC146" s="87">
        <f>AY146+BA146</f>
        <v>1811</v>
      </c>
      <c r="BD146" s="84"/>
      <c r="BE146" s="84"/>
      <c r="BF146" s="87">
        <f>BB146+BD146</f>
        <v>1811</v>
      </c>
      <c r="BG146" s="87">
        <f>BC146+BE146</f>
        <v>1811</v>
      </c>
      <c r="BH146" s="84"/>
      <c r="BI146" s="84"/>
      <c r="BJ146" s="87">
        <f>BB146+BH146</f>
        <v>1811</v>
      </c>
      <c r="BK146" s="87">
        <f>BC146+BI146</f>
        <v>1811</v>
      </c>
      <c r="BL146" s="84"/>
      <c r="BM146" s="84"/>
      <c r="BN146" s="87">
        <f>BJ146+BL146</f>
        <v>1811</v>
      </c>
      <c r="BO146" s="87"/>
      <c r="BP146" s="87">
        <f>BK146+BM146</f>
        <v>1811</v>
      </c>
      <c r="BQ146" s="87"/>
      <c r="BR146" s="84"/>
      <c r="BS146" s="87">
        <f>BN146+BQ146</f>
        <v>1811</v>
      </c>
      <c r="BT146" s="87">
        <f>BO146</f>
        <v>0</v>
      </c>
      <c r="BU146" s="87">
        <f>BP146+BR146</f>
        <v>1811</v>
      </c>
      <c r="BV146" s="11"/>
      <c r="BW146" s="11"/>
      <c r="BX146" s="11"/>
    </row>
    <row r="147" spans="1:76" s="55" customFormat="1" ht="33.75" hidden="1">
      <c r="A147" s="126" t="s">
        <v>45</v>
      </c>
      <c r="B147" s="120" t="s">
        <v>134</v>
      </c>
      <c r="C147" s="120" t="s">
        <v>138</v>
      </c>
      <c r="D147" s="127" t="s">
        <v>46</v>
      </c>
      <c r="E147" s="120"/>
      <c r="F147" s="122"/>
      <c r="G147" s="122"/>
      <c r="H147" s="122"/>
      <c r="I147" s="122"/>
      <c r="J147" s="122"/>
      <c r="K147" s="146"/>
      <c r="L147" s="146"/>
      <c r="M147" s="122"/>
      <c r="N147" s="122"/>
      <c r="O147" s="122"/>
      <c r="P147" s="122"/>
      <c r="Q147" s="122"/>
      <c r="R147" s="148"/>
      <c r="S147" s="148"/>
      <c r="T147" s="122"/>
      <c r="U147" s="122"/>
      <c r="V147" s="148"/>
      <c r="W147" s="148"/>
      <c r="X147" s="122"/>
      <c r="Y147" s="122"/>
      <c r="Z147" s="148"/>
      <c r="AA147" s="122"/>
      <c r="AB147" s="122"/>
      <c r="AC147" s="148"/>
      <c r="AD147" s="148"/>
      <c r="AE147" s="148"/>
      <c r="AF147" s="122"/>
      <c r="AG147" s="148"/>
      <c r="AH147" s="122"/>
      <c r="AI147" s="148"/>
      <c r="AJ147" s="148"/>
      <c r="AK147" s="122"/>
      <c r="AL147" s="122"/>
      <c r="AM147" s="122"/>
      <c r="AN147" s="122">
        <f aca="true" t="shared" si="149" ref="AN147:BC147">AN148</f>
        <v>5452</v>
      </c>
      <c r="AO147" s="122">
        <f t="shared" si="149"/>
        <v>5452</v>
      </c>
      <c r="AP147" s="122">
        <f t="shared" si="149"/>
        <v>0</v>
      </c>
      <c r="AQ147" s="122">
        <f t="shared" si="149"/>
        <v>17134</v>
      </c>
      <c r="AR147" s="122">
        <f t="shared" si="149"/>
        <v>0</v>
      </c>
      <c r="AS147" s="122">
        <f t="shared" si="149"/>
        <v>0</v>
      </c>
      <c r="AT147" s="122">
        <f t="shared" si="149"/>
        <v>5452</v>
      </c>
      <c r="AU147" s="122">
        <f t="shared" si="149"/>
        <v>17134</v>
      </c>
      <c r="AV147" s="122">
        <f t="shared" si="149"/>
        <v>0</v>
      </c>
      <c r="AW147" s="122">
        <f t="shared" si="149"/>
        <v>0</v>
      </c>
      <c r="AX147" s="122">
        <f t="shared" si="149"/>
        <v>5452</v>
      </c>
      <c r="AY147" s="122">
        <f t="shared" si="149"/>
        <v>17134</v>
      </c>
      <c r="AZ147" s="122">
        <f t="shared" si="149"/>
        <v>0</v>
      </c>
      <c r="BA147" s="122">
        <f t="shared" si="149"/>
        <v>0</v>
      </c>
      <c r="BB147" s="122">
        <f t="shared" si="149"/>
        <v>5452</v>
      </c>
      <c r="BC147" s="122">
        <f t="shared" si="149"/>
        <v>17134</v>
      </c>
      <c r="BD147" s="148"/>
      <c r="BE147" s="148"/>
      <c r="BF147" s="122">
        <f aca="true" t="shared" si="150" ref="BF147:BP147">BF148</f>
        <v>5452</v>
      </c>
      <c r="BG147" s="122">
        <f t="shared" si="150"/>
        <v>17134</v>
      </c>
      <c r="BH147" s="122">
        <f t="shared" si="150"/>
        <v>-5452</v>
      </c>
      <c r="BI147" s="122">
        <f t="shared" si="150"/>
        <v>-17134</v>
      </c>
      <c r="BJ147" s="122">
        <f t="shared" si="150"/>
        <v>0</v>
      </c>
      <c r="BK147" s="122">
        <f t="shared" si="150"/>
        <v>0</v>
      </c>
      <c r="BL147" s="122">
        <f t="shared" si="150"/>
        <v>0</v>
      </c>
      <c r="BM147" s="122">
        <f t="shared" si="150"/>
        <v>0</v>
      </c>
      <c r="BN147" s="122">
        <f t="shared" si="150"/>
        <v>0</v>
      </c>
      <c r="BO147" s="122"/>
      <c r="BP147" s="122">
        <f t="shared" si="150"/>
        <v>0</v>
      </c>
      <c r="BQ147" s="122"/>
      <c r="BR147" s="148"/>
      <c r="BS147" s="148"/>
      <c r="BT147" s="148"/>
      <c r="BU147" s="148"/>
      <c r="BV147" s="43"/>
      <c r="BW147" s="43"/>
      <c r="BX147" s="43"/>
    </row>
    <row r="148" spans="1:76" s="55" customFormat="1" ht="66.75" hidden="1">
      <c r="A148" s="126" t="s">
        <v>245</v>
      </c>
      <c r="B148" s="120" t="s">
        <v>134</v>
      </c>
      <c r="C148" s="120" t="s">
        <v>138</v>
      </c>
      <c r="D148" s="127" t="s">
        <v>46</v>
      </c>
      <c r="E148" s="120" t="s">
        <v>137</v>
      </c>
      <c r="F148" s="122"/>
      <c r="G148" s="122"/>
      <c r="H148" s="122"/>
      <c r="I148" s="122"/>
      <c r="J148" s="122"/>
      <c r="K148" s="146"/>
      <c r="L148" s="146"/>
      <c r="M148" s="122"/>
      <c r="N148" s="122"/>
      <c r="O148" s="122"/>
      <c r="P148" s="122"/>
      <c r="Q148" s="122"/>
      <c r="R148" s="148"/>
      <c r="S148" s="148"/>
      <c r="T148" s="122"/>
      <c r="U148" s="122"/>
      <c r="V148" s="148"/>
      <c r="W148" s="148"/>
      <c r="X148" s="122"/>
      <c r="Y148" s="122"/>
      <c r="Z148" s="148"/>
      <c r="AA148" s="122"/>
      <c r="AB148" s="122"/>
      <c r="AC148" s="148"/>
      <c r="AD148" s="148"/>
      <c r="AE148" s="148"/>
      <c r="AF148" s="122"/>
      <c r="AG148" s="148"/>
      <c r="AH148" s="122"/>
      <c r="AI148" s="148"/>
      <c r="AJ148" s="148"/>
      <c r="AK148" s="122"/>
      <c r="AL148" s="122"/>
      <c r="AM148" s="122"/>
      <c r="AN148" s="122">
        <f>AO148-AM148</f>
        <v>5452</v>
      </c>
      <c r="AO148" s="122">
        <v>5452</v>
      </c>
      <c r="AP148" s="122"/>
      <c r="AQ148" s="122">
        <v>17134</v>
      </c>
      <c r="AR148" s="122"/>
      <c r="AS148" s="148"/>
      <c r="AT148" s="122">
        <f>AO148+AR148</f>
        <v>5452</v>
      </c>
      <c r="AU148" s="122">
        <f>AQ148+AS148</f>
        <v>17134</v>
      </c>
      <c r="AV148" s="148"/>
      <c r="AW148" s="148"/>
      <c r="AX148" s="122">
        <f>AT148+AV148</f>
        <v>5452</v>
      </c>
      <c r="AY148" s="122">
        <f>AU148</f>
        <v>17134</v>
      </c>
      <c r="AZ148" s="148"/>
      <c r="BA148" s="148"/>
      <c r="BB148" s="122">
        <f>AX148+AZ148</f>
        <v>5452</v>
      </c>
      <c r="BC148" s="122">
        <f>AY148+BA148</f>
        <v>17134</v>
      </c>
      <c r="BD148" s="148"/>
      <c r="BE148" s="148"/>
      <c r="BF148" s="122">
        <f>BB148+BD148</f>
        <v>5452</v>
      </c>
      <c r="BG148" s="122">
        <f>BC148+BE148</f>
        <v>17134</v>
      </c>
      <c r="BH148" s="122">
        <v>-5452</v>
      </c>
      <c r="BI148" s="122">
        <v>-17134</v>
      </c>
      <c r="BJ148" s="122">
        <f>BB148+BH148</f>
        <v>0</v>
      </c>
      <c r="BK148" s="122">
        <f>BC148+BI148</f>
        <v>0</v>
      </c>
      <c r="BL148" s="122"/>
      <c r="BM148" s="122"/>
      <c r="BN148" s="122">
        <f>BJ148+BL148</f>
        <v>0</v>
      </c>
      <c r="BO148" s="122"/>
      <c r="BP148" s="122">
        <f>BK148+BM148</f>
        <v>0</v>
      </c>
      <c r="BQ148" s="122"/>
      <c r="BR148" s="148"/>
      <c r="BS148" s="148"/>
      <c r="BT148" s="148"/>
      <c r="BU148" s="148"/>
      <c r="BV148" s="43"/>
      <c r="BW148" s="43"/>
      <c r="BX148" s="43"/>
    </row>
    <row r="149" spans="1:76" s="12" customFormat="1" ht="19.5" customHeight="1">
      <c r="A149" s="98"/>
      <c r="B149" s="99"/>
      <c r="C149" s="99"/>
      <c r="D149" s="100"/>
      <c r="E149" s="99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4"/>
      <c r="S149" s="84"/>
      <c r="T149" s="84"/>
      <c r="U149" s="84"/>
      <c r="V149" s="84"/>
      <c r="W149" s="84"/>
      <c r="X149" s="84"/>
      <c r="Y149" s="84"/>
      <c r="Z149" s="84"/>
      <c r="AA149" s="150"/>
      <c r="AB149" s="150"/>
      <c r="AC149" s="150"/>
      <c r="AD149" s="150"/>
      <c r="AE149" s="150"/>
      <c r="AF149" s="84"/>
      <c r="AG149" s="84"/>
      <c r="AH149" s="84"/>
      <c r="AI149" s="84"/>
      <c r="AJ149" s="84"/>
      <c r="AK149" s="151"/>
      <c r="AL149" s="151"/>
      <c r="AM149" s="151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11"/>
      <c r="BW149" s="11"/>
      <c r="BX149" s="11"/>
    </row>
    <row r="150" spans="1:76" s="14" customFormat="1" ht="44.25" customHeight="1">
      <c r="A150" s="79" t="s">
        <v>42</v>
      </c>
      <c r="B150" s="80" t="s">
        <v>134</v>
      </c>
      <c r="C150" s="80" t="s">
        <v>140</v>
      </c>
      <c r="D150" s="95"/>
      <c r="E150" s="80"/>
      <c r="F150" s="96">
        <f>F153+F156+F158+F160+F164</f>
        <v>87025</v>
      </c>
      <c r="G150" s="96">
        <f aca="true" t="shared" si="151" ref="G150:O150">G153+G156+G158+G160+G164+G168</f>
        <v>-4266</v>
      </c>
      <c r="H150" s="96">
        <f t="shared" si="151"/>
        <v>82759</v>
      </c>
      <c r="I150" s="96">
        <f t="shared" si="151"/>
        <v>0</v>
      </c>
      <c r="J150" s="96">
        <f t="shared" si="151"/>
        <v>81388</v>
      </c>
      <c r="K150" s="96">
        <f t="shared" si="151"/>
        <v>0</v>
      </c>
      <c r="L150" s="96">
        <f t="shared" si="151"/>
        <v>0</v>
      </c>
      <c r="M150" s="96">
        <f t="shared" si="151"/>
        <v>81388</v>
      </c>
      <c r="N150" s="96">
        <f t="shared" si="151"/>
        <v>-23940</v>
      </c>
      <c r="O150" s="96">
        <f t="shared" si="151"/>
        <v>57448</v>
      </c>
      <c r="P150" s="96">
        <f aca="true" t="shared" si="152" ref="P150:U150">P153+P156+P158+P160+P164+P168</f>
        <v>0</v>
      </c>
      <c r="Q150" s="96">
        <f t="shared" si="152"/>
        <v>52318</v>
      </c>
      <c r="R150" s="96">
        <f t="shared" si="152"/>
        <v>-200</v>
      </c>
      <c r="S150" s="96">
        <f t="shared" si="152"/>
        <v>0</v>
      </c>
      <c r="T150" s="96">
        <f t="shared" si="152"/>
        <v>57248</v>
      </c>
      <c r="U150" s="96">
        <f t="shared" si="152"/>
        <v>52318</v>
      </c>
      <c r="V150" s="96">
        <f>V153+V156+V158+V160+V164+V168</f>
        <v>0</v>
      </c>
      <c r="W150" s="96">
        <f>W153+W156+W158+W160+W164+W168</f>
        <v>0</v>
      </c>
      <c r="X150" s="96">
        <f>X153+X156+X158+X160+X164+X168</f>
        <v>57248</v>
      </c>
      <c r="Y150" s="96">
        <f>Y153+Y156+Y158+Y160+Y164+Y168</f>
        <v>52318</v>
      </c>
      <c r="Z150" s="96">
        <f>Z153+Z156+Z158+Z160+Z164+Z168</f>
        <v>7021</v>
      </c>
      <c r="AA150" s="97">
        <f aca="true" t="shared" si="153" ref="AA150:AH150">AA151+AA156+AA158+AA160+AA164+AA168</f>
        <v>64269</v>
      </c>
      <c r="AB150" s="97">
        <f t="shared" si="153"/>
        <v>52318</v>
      </c>
      <c r="AC150" s="97">
        <f t="shared" si="153"/>
        <v>0</v>
      </c>
      <c r="AD150" s="97">
        <f t="shared" si="153"/>
        <v>0</v>
      </c>
      <c r="AE150" s="97">
        <f t="shared" si="153"/>
        <v>0</v>
      </c>
      <c r="AF150" s="96">
        <f t="shared" si="153"/>
        <v>64269</v>
      </c>
      <c r="AG150" s="96">
        <f t="shared" si="153"/>
        <v>0</v>
      </c>
      <c r="AH150" s="96">
        <f t="shared" si="153"/>
        <v>52318</v>
      </c>
      <c r="AI150" s="96">
        <f aca="true" t="shared" si="154" ref="AI150:AQ150">AI151+AI156+AI158+AI160+AI164+AI168</f>
        <v>0</v>
      </c>
      <c r="AJ150" s="96">
        <f t="shared" si="154"/>
        <v>0</v>
      </c>
      <c r="AK150" s="96">
        <f t="shared" si="154"/>
        <v>64269</v>
      </c>
      <c r="AL150" s="96">
        <f t="shared" si="154"/>
        <v>0</v>
      </c>
      <c r="AM150" s="96">
        <f t="shared" si="154"/>
        <v>52318</v>
      </c>
      <c r="AN150" s="96">
        <f t="shared" si="154"/>
        <v>3849</v>
      </c>
      <c r="AO150" s="96">
        <f t="shared" si="154"/>
        <v>56167</v>
      </c>
      <c r="AP150" s="96">
        <f t="shared" si="154"/>
        <v>0</v>
      </c>
      <c r="AQ150" s="96">
        <f t="shared" si="154"/>
        <v>44557</v>
      </c>
      <c r="AR150" s="96">
        <f aca="true" t="shared" si="155" ref="AR150:AY150">AR151+AR156+AR158+AR160+AR164+AR168</f>
        <v>0</v>
      </c>
      <c r="AS150" s="96">
        <f t="shared" si="155"/>
        <v>0</v>
      </c>
      <c r="AT150" s="96">
        <f t="shared" si="155"/>
        <v>56167</v>
      </c>
      <c r="AU150" s="96">
        <f t="shared" si="155"/>
        <v>44557</v>
      </c>
      <c r="AV150" s="96">
        <f t="shared" si="155"/>
        <v>1850</v>
      </c>
      <c r="AW150" s="96">
        <f>AW151+AW156+AW158+AW160+AW164+AW168</f>
        <v>1850</v>
      </c>
      <c r="AX150" s="96">
        <f t="shared" si="155"/>
        <v>58017</v>
      </c>
      <c r="AY150" s="96">
        <f t="shared" si="155"/>
        <v>46407</v>
      </c>
      <c r="AZ150" s="96">
        <f>AZ151+AZ156+AZ158+AZ160+AZ164+AZ168</f>
        <v>0</v>
      </c>
      <c r="BA150" s="96">
        <f>BA151+BA156+BA158+BA160+BA164+BA168</f>
        <v>0</v>
      </c>
      <c r="BB150" s="96">
        <f>BB151+BB156+BB158+BB160+BB164+BB168</f>
        <v>58017</v>
      </c>
      <c r="BC150" s="96">
        <f>BC151+BC156+BC158+BC160+BC164+BC168</f>
        <v>46407</v>
      </c>
      <c r="BD150" s="89"/>
      <c r="BE150" s="89"/>
      <c r="BF150" s="96">
        <f aca="true" t="shared" si="156" ref="BF150:BU150">BF151+BF156+BF158+BF160+BF164+BF168</f>
        <v>58017</v>
      </c>
      <c r="BG150" s="96">
        <f t="shared" si="156"/>
        <v>46407</v>
      </c>
      <c r="BH150" s="96">
        <f>BH151+BH156+BH158+BH160+BH164+BH168</f>
        <v>70000</v>
      </c>
      <c r="BI150" s="96">
        <f>BI151+BI156+BI158+BI160+BI164+BI168</f>
        <v>70000</v>
      </c>
      <c r="BJ150" s="96">
        <f>BJ151+BJ156+BJ158+BJ160+BJ164+BJ168</f>
        <v>128017</v>
      </c>
      <c r="BK150" s="96">
        <f>BK151+BK156+BK158+BK160+BK164+BK168</f>
        <v>116407</v>
      </c>
      <c r="BL150" s="96">
        <f t="shared" si="156"/>
        <v>0</v>
      </c>
      <c r="BM150" s="96">
        <f t="shared" si="156"/>
        <v>0</v>
      </c>
      <c r="BN150" s="96">
        <f t="shared" si="156"/>
        <v>128017</v>
      </c>
      <c r="BO150" s="96"/>
      <c r="BP150" s="96">
        <f t="shared" si="156"/>
        <v>116407</v>
      </c>
      <c r="BQ150" s="96">
        <f t="shared" si="156"/>
        <v>0</v>
      </c>
      <c r="BR150" s="96">
        <f t="shared" si="156"/>
        <v>0</v>
      </c>
      <c r="BS150" s="96">
        <f t="shared" si="156"/>
        <v>128017</v>
      </c>
      <c r="BT150" s="96">
        <f t="shared" si="156"/>
        <v>0</v>
      </c>
      <c r="BU150" s="96">
        <f t="shared" si="156"/>
        <v>116407</v>
      </c>
      <c r="BV150" s="13"/>
      <c r="BW150" s="13"/>
      <c r="BX150" s="13"/>
    </row>
    <row r="151" spans="1:76" s="14" customFormat="1" ht="76.5" customHeight="1">
      <c r="A151" s="98" t="s">
        <v>132</v>
      </c>
      <c r="B151" s="99" t="s">
        <v>134</v>
      </c>
      <c r="C151" s="99" t="s">
        <v>140</v>
      </c>
      <c r="D151" s="100" t="s">
        <v>123</v>
      </c>
      <c r="E151" s="80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7">
        <f aca="true" t="shared" si="157" ref="AA151:AF151">AA152+AA155</f>
        <v>44468</v>
      </c>
      <c r="AB151" s="97">
        <f t="shared" si="157"/>
        <v>39957</v>
      </c>
      <c r="AC151" s="97">
        <f t="shared" si="157"/>
        <v>0</v>
      </c>
      <c r="AD151" s="97">
        <f t="shared" si="157"/>
        <v>0</v>
      </c>
      <c r="AE151" s="97">
        <f t="shared" si="157"/>
        <v>0</v>
      </c>
      <c r="AF151" s="87">
        <f t="shared" si="157"/>
        <v>44468</v>
      </c>
      <c r="AG151" s="89"/>
      <c r="AH151" s="87">
        <f aca="true" t="shared" si="158" ref="AH151:AM151">AH152+AH155</f>
        <v>39957</v>
      </c>
      <c r="AI151" s="87">
        <f t="shared" si="158"/>
        <v>0</v>
      </c>
      <c r="AJ151" s="87">
        <f t="shared" si="158"/>
        <v>0</v>
      </c>
      <c r="AK151" s="87">
        <f t="shared" si="158"/>
        <v>44468</v>
      </c>
      <c r="AL151" s="87">
        <f t="shared" si="158"/>
        <v>0</v>
      </c>
      <c r="AM151" s="87">
        <f t="shared" si="158"/>
        <v>39957</v>
      </c>
      <c r="AN151" s="87">
        <f aca="true" t="shared" si="159" ref="AN151:AV151">AN152+AN155</f>
        <v>-5308</v>
      </c>
      <c r="AO151" s="87">
        <f t="shared" si="159"/>
        <v>34649</v>
      </c>
      <c r="AP151" s="87">
        <f t="shared" si="159"/>
        <v>0</v>
      </c>
      <c r="AQ151" s="87">
        <f t="shared" si="159"/>
        <v>32160</v>
      </c>
      <c r="AR151" s="87">
        <f t="shared" si="159"/>
        <v>0</v>
      </c>
      <c r="AS151" s="87">
        <f t="shared" si="159"/>
        <v>0</v>
      </c>
      <c r="AT151" s="87">
        <f t="shared" si="159"/>
        <v>34649</v>
      </c>
      <c r="AU151" s="87">
        <f t="shared" si="159"/>
        <v>32160</v>
      </c>
      <c r="AV151" s="87">
        <f t="shared" si="159"/>
        <v>0</v>
      </c>
      <c r="AW151" s="87">
        <f aca="true" t="shared" si="160" ref="AW151:BC151">AW152+AW155</f>
        <v>0</v>
      </c>
      <c r="AX151" s="87">
        <f t="shared" si="160"/>
        <v>34649</v>
      </c>
      <c r="AY151" s="87">
        <f t="shared" si="160"/>
        <v>32160</v>
      </c>
      <c r="AZ151" s="87">
        <f t="shared" si="160"/>
        <v>0</v>
      </c>
      <c r="BA151" s="87">
        <f t="shared" si="160"/>
        <v>0</v>
      </c>
      <c r="BB151" s="87">
        <f t="shared" si="160"/>
        <v>34649</v>
      </c>
      <c r="BC151" s="87">
        <f t="shared" si="160"/>
        <v>32160</v>
      </c>
      <c r="BD151" s="89"/>
      <c r="BE151" s="89"/>
      <c r="BF151" s="87">
        <f aca="true" t="shared" si="161" ref="BF151:BU151">BF152+BF155</f>
        <v>34649</v>
      </c>
      <c r="BG151" s="87">
        <f t="shared" si="161"/>
        <v>32160</v>
      </c>
      <c r="BH151" s="87">
        <f>BH152+BH155</f>
        <v>70000</v>
      </c>
      <c r="BI151" s="87">
        <f>BI152+BI155</f>
        <v>70000</v>
      </c>
      <c r="BJ151" s="87">
        <f>BJ152+BJ155</f>
        <v>104649</v>
      </c>
      <c r="BK151" s="87">
        <f>BK152+BK155</f>
        <v>102160</v>
      </c>
      <c r="BL151" s="87">
        <f t="shared" si="161"/>
        <v>0</v>
      </c>
      <c r="BM151" s="87">
        <f t="shared" si="161"/>
        <v>0</v>
      </c>
      <c r="BN151" s="87">
        <f t="shared" si="161"/>
        <v>104649</v>
      </c>
      <c r="BO151" s="87"/>
      <c r="BP151" s="87">
        <f t="shared" si="161"/>
        <v>102160</v>
      </c>
      <c r="BQ151" s="87">
        <f t="shared" si="161"/>
        <v>0</v>
      </c>
      <c r="BR151" s="87">
        <f t="shared" si="161"/>
        <v>0</v>
      </c>
      <c r="BS151" s="87">
        <f t="shared" si="161"/>
        <v>104649</v>
      </c>
      <c r="BT151" s="87">
        <f t="shared" si="161"/>
        <v>0</v>
      </c>
      <c r="BU151" s="87">
        <f t="shared" si="161"/>
        <v>102160</v>
      </c>
      <c r="BV151" s="13"/>
      <c r="BW151" s="13"/>
      <c r="BX151" s="13"/>
    </row>
    <row r="152" spans="1:76" s="14" customFormat="1" ht="18.75">
      <c r="A152" s="98" t="s">
        <v>220</v>
      </c>
      <c r="B152" s="99" t="s">
        <v>134</v>
      </c>
      <c r="C152" s="99" t="s">
        <v>140</v>
      </c>
      <c r="D152" s="100" t="s">
        <v>123</v>
      </c>
      <c r="E152" s="99" t="s">
        <v>221</v>
      </c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7"/>
      <c r="AB152" s="97"/>
      <c r="AC152" s="97">
        <v>44468</v>
      </c>
      <c r="AD152" s="97"/>
      <c r="AE152" s="97">
        <v>39957</v>
      </c>
      <c r="AF152" s="87">
        <f>AA152+AC152</f>
        <v>44468</v>
      </c>
      <c r="AG152" s="89"/>
      <c r="AH152" s="87">
        <f>AB152+AE152</f>
        <v>39957</v>
      </c>
      <c r="AI152" s="89"/>
      <c r="AJ152" s="89"/>
      <c r="AK152" s="87">
        <f>AF152+AI152</f>
        <v>44468</v>
      </c>
      <c r="AL152" s="87">
        <f>AG152</f>
        <v>0</v>
      </c>
      <c r="AM152" s="87">
        <f>AH152+AJ152</f>
        <v>39957</v>
      </c>
      <c r="AN152" s="87">
        <f>AO152-AM152</f>
        <v>-5308</v>
      </c>
      <c r="AO152" s="87">
        <v>34649</v>
      </c>
      <c r="AP152" s="87"/>
      <c r="AQ152" s="87">
        <v>32160</v>
      </c>
      <c r="AR152" s="87"/>
      <c r="AS152" s="89"/>
      <c r="AT152" s="87">
        <f>AO152+AR152</f>
        <v>34649</v>
      </c>
      <c r="AU152" s="87">
        <f>AQ152+AS152</f>
        <v>32160</v>
      </c>
      <c r="AV152" s="89"/>
      <c r="AW152" s="89"/>
      <c r="AX152" s="87">
        <f>AT152+AV152</f>
        <v>34649</v>
      </c>
      <c r="AY152" s="87">
        <f>AU152</f>
        <v>32160</v>
      </c>
      <c r="AZ152" s="89"/>
      <c r="BA152" s="89"/>
      <c r="BB152" s="87">
        <f>AX152+AZ152</f>
        <v>34649</v>
      </c>
      <c r="BC152" s="87">
        <f>AY152+BA152</f>
        <v>32160</v>
      </c>
      <c r="BD152" s="89"/>
      <c r="BE152" s="89"/>
      <c r="BF152" s="87">
        <f>BB152+BD152</f>
        <v>34649</v>
      </c>
      <c r="BG152" s="87">
        <f>BC152+BE152</f>
        <v>32160</v>
      </c>
      <c r="BH152" s="87">
        <v>70000</v>
      </c>
      <c r="BI152" s="87">
        <v>70000</v>
      </c>
      <c r="BJ152" s="87">
        <f>BB152+BH152</f>
        <v>104649</v>
      </c>
      <c r="BK152" s="87">
        <f>BC152+BI152</f>
        <v>102160</v>
      </c>
      <c r="BL152" s="87"/>
      <c r="BM152" s="87"/>
      <c r="BN152" s="87">
        <f>BJ152+BL152</f>
        <v>104649</v>
      </c>
      <c r="BO152" s="87"/>
      <c r="BP152" s="87">
        <f>BK152+BM152</f>
        <v>102160</v>
      </c>
      <c r="BQ152" s="87"/>
      <c r="BR152" s="89"/>
      <c r="BS152" s="87">
        <f>BN152+BQ152</f>
        <v>104649</v>
      </c>
      <c r="BT152" s="87">
        <f>BO152</f>
        <v>0</v>
      </c>
      <c r="BU152" s="87">
        <f>BP152+BR152</f>
        <v>102160</v>
      </c>
      <c r="BV152" s="13"/>
      <c r="BW152" s="13"/>
      <c r="BX152" s="13"/>
    </row>
    <row r="153" spans="1:76" s="14" customFormat="1" ht="66.75" customHeight="1" hidden="1">
      <c r="A153" s="98" t="s">
        <v>132</v>
      </c>
      <c r="B153" s="99" t="s">
        <v>134</v>
      </c>
      <c r="C153" s="99" t="s">
        <v>140</v>
      </c>
      <c r="D153" s="100" t="s">
        <v>123</v>
      </c>
      <c r="E153" s="80"/>
      <c r="F153" s="101">
        <f aca="true" t="shared" si="162" ref="F153:O153">F154+F155</f>
        <v>42927</v>
      </c>
      <c r="G153" s="101">
        <f t="shared" si="162"/>
        <v>1276</v>
      </c>
      <c r="H153" s="101">
        <f t="shared" si="162"/>
        <v>44203</v>
      </c>
      <c r="I153" s="101">
        <f t="shared" si="162"/>
        <v>0</v>
      </c>
      <c r="J153" s="101">
        <f t="shared" si="162"/>
        <v>40725</v>
      </c>
      <c r="K153" s="101">
        <f t="shared" si="162"/>
        <v>0</v>
      </c>
      <c r="L153" s="101">
        <f t="shared" si="162"/>
        <v>0</v>
      </c>
      <c r="M153" s="101">
        <f t="shared" si="162"/>
        <v>40725</v>
      </c>
      <c r="N153" s="101">
        <f t="shared" si="162"/>
        <v>3743</v>
      </c>
      <c r="O153" s="101">
        <f t="shared" si="162"/>
        <v>44468</v>
      </c>
      <c r="P153" s="101">
        <f aca="true" t="shared" si="163" ref="P153:U153">P154+P155</f>
        <v>0</v>
      </c>
      <c r="Q153" s="101">
        <f t="shared" si="163"/>
        <v>39957</v>
      </c>
      <c r="R153" s="101">
        <f t="shared" si="163"/>
        <v>0</v>
      </c>
      <c r="S153" s="101">
        <f t="shared" si="163"/>
        <v>0</v>
      </c>
      <c r="T153" s="101">
        <f t="shared" si="163"/>
        <v>44468</v>
      </c>
      <c r="U153" s="101">
        <f t="shared" si="163"/>
        <v>39957</v>
      </c>
      <c r="V153" s="101">
        <f aca="true" t="shared" si="164" ref="V153:AB153">V154+V155</f>
        <v>0</v>
      </c>
      <c r="W153" s="101">
        <f t="shared" si="164"/>
        <v>0</v>
      </c>
      <c r="X153" s="101">
        <f t="shared" si="164"/>
        <v>44468</v>
      </c>
      <c r="Y153" s="101">
        <f t="shared" si="164"/>
        <v>39957</v>
      </c>
      <c r="Z153" s="101">
        <f t="shared" si="164"/>
        <v>0</v>
      </c>
      <c r="AA153" s="102">
        <f t="shared" si="164"/>
        <v>44468</v>
      </c>
      <c r="AB153" s="102">
        <f t="shared" si="164"/>
        <v>39957</v>
      </c>
      <c r="AC153" s="102">
        <f>AC154+AC155</f>
        <v>-44468</v>
      </c>
      <c r="AD153" s="102">
        <f>AD154+AD155</f>
        <v>0</v>
      </c>
      <c r="AE153" s="102"/>
      <c r="AF153" s="101">
        <f>AF154+AF155</f>
        <v>0</v>
      </c>
      <c r="AG153" s="101">
        <f>AG154+AG155</f>
        <v>0</v>
      </c>
      <c r="AH153" s="101">
        <f>AH154+AH155</f>
        <v>0</v>
      </c>
      <c r="AI153" s="89"/>
      <c r="AJ153" s="89"/>
      <c r="AK153" s="114"/>
      <c r="AL153" s="114"/>
      <c r="AM153" s="114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13"/>
      <c r="BW153" s="13"/>
      <c r="BX153" s="13"/>
    </row>
    <row r="154" spans="1:76" s="14" customFormat="1" ht="66" customHeight="1" hidden="1">
      <c r="A154" s="98" t="s">
        <v>245</v>
      </c>
      <c r="B154" s="99" t="s">
        <v>134</v>
      </c>
      <c r="C154" s="99" t="s">
        <v>140</v>
      </c>
      <c r="D154" s="100" t="s">
        <v>123</v>
      </c>
      <c r="E154" s="99" t="s">
        <v>137</v>
      </c>
      <c r="F154" s="87">
        <v>42927</v>
      </c>
      <c r="G154" s="87">
        <f>H154-F154</f>
        <v>-42927</v>
      </c>
      <c r="H154" s="114"/>
      <c r="I154" s="114"/>
      <c r="J154" s="114"/>
      <c r="K154" s="114"/>
      <c r="L154" s="114"/>
      <c r="M154" s="87"/>
      <c r="N154" s="90"/>
      <c r="O154" s="87"/>
      <c r="P154" s="87"/>
      <c r="Q154" s="87"/>
      <c r="R154" s="89"/>
      <c r="S154" s="89"/>
      <c r="T154" s="89"/>
      <c r="U154" s="89"/>
      <c r="V154" s="89"/>
      <c r="W154" s="89"/>
      <c r="X154" s="89"/>
      <c r="Y154" s="89"/>
      <c r="Z154" s="89"/>
      <c r="AA154" s="152"/>
      <c r="AB154" s="152"/>
      <c r="AC154" s="152"/>
      <c r="AD154" s="152"/>
      <c r="AE154" s="152"/>
      <c r="AF154" s="89"/>
      <c r="AG154" s="89"/>
      <c r="AH154" s="89"/>
      <c r="AI154" s="89"/>
      <c r="AJ154" s="89"/>
      <c r="AK154" s="114"/>
      <c r="AL154" s="114"/>
      <c r="AM154" s="114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13"/>
      <c r="BW154" s="13"/>
      <c r="BX154" s="13"/>
    </row>
    <row r="155" spans="1:76" s="14" customFormat="1" ht="33" hidden="1">
      <c r="A155" s="98" t="s">
        <v>222</v>
      </c>
      <c r="B155" s="99" t="s">
        <v>134</v>
      </c>
      <c r="C155" s="99" t="s">
        <v>140</v>
      </c>
      <c r="D155" s="100" t="s">
        <v>123</v>
      </c>
      <c r="E155" s="99" t="s">
        <v>223</v>
      </c>
      <c r="F155" s="87"/>
      <c r="G155" s="87">
        <f>H155-F155</f>
        <v>44203</v>
      </c>
      <c r="H155" s="87">
        <v>44203</v>
      </c>
      <c r="I155" s="87"/>
      <c r="J155" s="87">
        <v>40725</v>
      </c>
      <c r="K155" s="114"/>
      <c r="L155" s="114"/>
      <c r="M155" s="87">
        <v>40725</v>
      </c>
      <c r="N155" s="87">
        <f>O155-M155</f>
        <v>3743</v>
      </c>
      <c r="O155" s="87">
        <v>44468</v>
      </c>
      <c r="P155" s="87"/>
      <c r="Q155" s="87">
        <v>39957</v>
      </c>
      <c r="R155" s="89"/>
      <c r="S155" s="89"/>
      <c r="T155" s="87">
        <f>O155+R155</f>
        <v>44468</v>
      </c>
      <c r="U155" s="87">
        <f>Q155+S155</f>
        <v>39957</v>
      </c>
      <c r="V155" s="89"/>
      <c r="W155" s="89"/>
      <c r="X155" s="87">
        <f>T155+V155</f>
        <v>44468</v>
      </c>
      <c r="Y155" s="87">
        <f>U155+W155</f>
        <v>39957</v>
      </c>
      <c r="Z155" s="89"/>
      <c r="AA155" s="88">
        <f>X155+Z155</f>
        <v>44468</v>
      </c>
      <c r="AB155" s="88">
        <f>Y155</f>
        <v>39957</v>
      </c>
      <c r="AC155" s="152">
        <v>-44468</v>
      </c>
      <c r="AD155" s="152"/>
      <c r="AE155" s="152">
        <v>-39957</v>
      </c>
      <c r="AF155" s="87">
        <f>AA155+AC155</f>
        <v>0</v>
      </c>
      <c r="AG155" s="89"/>
      <c r="AH155" s="87">
        <f>AB155+AE155</f>
        <v>0</v>
      </c>
      <c r="AI155" s="89"/>
      <c r="AJ155" s="89"/>
      <c r="AK155" s="114"/>
      <c r="AL155" s="114"/>
      <c r="AM155" s="114"/>
      <c r="AN155" s="87">
        <f>AO155-AM155</f>
        <v>0</v>
      </c>
      <c r="AO155" s="87"/>
      <c r="AP155" s="87"/>
      <c r="AQ155" s="87"/>
      <c r="AR155" s="87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13"/>
      <c r="BW155" s="13"/>
      <c r="BX155" s="13"/>
    </row>
    <row r="156" spans="1:76" s="16" customFormat="1" ht="52.5" customHeight="1">
      <c r="A156" s="98" t="s">
        <v>149</v>
      </c>
      <c r="B156" s="99" t="s">
        <v>134</v>
      </c>
      <c r="C156" s="99" t="s">
        <v>140</v>
      </c>
      <c r="D156" s="100" t="s">
        <v>38</v>
      </c>
      <c r="E156" s="99"/>
      <c r="F156" s="101">
        <f aca="true" t="shared" si="165" ref="F156:BC156">F157</f>
        <v>1259</v>
      </c>
      <c r="G156" s="101">
        <f t="shared" si="165"/>
        <v>41</v>
      </c>
      <c r="H156" s="101">
        <f t="shared" si="165"/>
        <v>1300</v>
      </c>
      <c r="I156" s="101">
        <f t="shared" si="165"/>
        <v>0</v>
      </c>
      <c r="J156" s="101">
        <f t="shared" si="165"/>
        <v>1300</v>
      </c>
      <c r="K156" s="101">
        <f t="shared" si="165"/>
        <v>0</v>
      </c>
      <c r="L156" s="101">
        <f t="shared" si="165"/>
        <v>0</v>
      </c>
      <c r="M156" s="101">
        <f t="shared" si="165"/>
        <v>1300</v>
      </c>
      <c r="N156" s="101">
        <f t="shared" si="165"/>
        <v>400</v>
      </c>
      <c r="O156" s="101">
        <f t="shared" si="165"/>
        <v>1700</v>
      </c>
      <c r="P156" s="101">
        <f t="shared" si="165"/>
        <v>0</v>
      </c>
      <c r="Q156" s="101">
        <f t="shared" si="165"/>
        <v>1700</v>
      </c>
      <c r="R156" s="101">
        <f t="shared" si="165"/>
        <v>-200</v>
      </c>
      <c r="S156" s="101">
        <f t="shared" si="165"/>
        <v>0</v>
      </c>
      <c r="T156" s="101">
        <f t="shared" si="165"/>
        <v>1500</v>
      </c>
      <c r="U156" s="101">
        <f t="shared" si="165"/>
        <v>1700</v>
      </c>
      <c r="V156" s="101">
        <f t="shared" si="165"/>
        <v>0</v>
      </c>
      <c r="W156" s="101">
        <f t="shared" si="165"/>
        <v>0</v>
      </c>
      <c r="X156" s="101">
        <f t="shared" si="165"/>
        <v>1500</v>
      </c>
      <c r="Y156" s="101">
        <f t="shared" si="165"/>
        <v>1700</v>
      </c>
      <c r="Z156" s="101">
        <f t="shared" si="165"/>
        <v>0</v>
      </c>
      <c r="AA156" s="102">
        <f t="shared" si="165"/>
        <v>1500</v>
      </c>
      <c r="AB156" s="102">
        <f t="shared" si="165"/>
        <v>1700</v>
      </c>
      <c r="AC156" s="102">
        <f t="shared" si="165"/>
        <v>0</v>
      </c>
      <c r="AD156" s="102">
        <f t="shared" si="165"/>
        <v>0</v>
      </c>
      <c r="AE156" s="102"/>
      <c r="AF156" s="101">
        <f t="shared" si="165"/>
        <v>1500</v>
      </c>
      <c r="AG156" s="101">
        <f t="shared" si="165"/>
        <v>0</v>
      </c>
      <c r="AH156" s="101">
        <f t="shared" si="165"/>
        <v>1700</v>
      </c>
      <c r="AI156" s="101">
        <f t="shared" si="165"/>
        <v>0</v>
      </c>
      <c r="AJ156" s="101">
        <f t="shared" si="165"/>
        <v>0</v>
      </c>
      <c r="AK156" s="101">
        <f t="shared" si="165"/>
        <v>1500</v>
      </c>
      <c r="AL156" s="101">
        <f t="shared" si="165"/>
        <v>0</v>
      </c>
      <c r="AM156" s="101">
        <f t="shared" si="165"/>
        <v>1700</v>
      </c>
      <c r="AN156" s="101">
        <f t="shared" si="165"/>
        <v>931</v>
      </c>
      <c r="AO156" s="101">
        <f t="shared" si="165"/>
        <v>2631</v>
      </c>
      <c r="AP156" s="101">
        <f t="shared" si="165"/>
        <v>0</v>
      </c>
      <c r="AQ156" s="101">
        <f t="shared" si="165"/>
        <v>2631</v>
      </c>
      <c r="AR156" s="101">
        <f t="shared" si="165"/>
        <v>0</v>
      </c>
      <c r="AS156" s="101">
        <f t="shared" si="165"/>
        <v>0</v>
      </c>
      <c r="AT156" s="101">
        <f t="shared" si="165"/>
        <v>2631</v>
      </c>
      <c r="AU156" s="101">
        <f t="shared" si="165"/>
        <v>2631</v>
      </c>
      <c r="AV156" s="101">
        <f t="shared" si="165"/>
        <v>-150</v>
      </c>
      <c r="AW156" s="101">
        <f t="shared" si="165"/>
        <v>-150</v>
      </c>
      <c r="AX156" s="101">
        <f t="shared" si="165"/>
        <v>2481</v>
      </c>
      <c r="AY156" s="101">
        <f t="shared" si="165"/>
        <v>2481</v>
      </c>
      <c r="AZ156" s="101">
        <f t="shared" si="165"/>
        <v>0</v>
      </c>
      <c r="BA156" s="101">
        <f t="shared" si="165"/>
        <v>0</v>
      </c>
      <c r="BB156" s="101">
        <f t="shared" si="165"/>
        <v>2481</v>
      </c>
      <c r="BC156" s="101">
        <f t="shared" si="165"/>
        <v>2481</v>
      </c>
      <c r="BD156" s="91"/>
      <c r="BE156" s="91"/>
      <c r="BF156" s="101">
        <f aca="true" t="shared" si="166" ref="BF156:BU156">BF157</f>
        <v>2481</v>
      </c>
      <c r="BG156" s="101">
        <f t="shared" si="166"/>
        <v>2481</v>
      </c>
      <c r="BH156" s="101">
        <f t="shared" si="166"/>
        <v>0</v>
      </c>
      <c r="BI156" s="101">
        <f t="shared" si="166"/>
        <v>0</v>
      </c>
      <c r="BJ156" s="101">
        <f t="shared" si="166"/>
        <v>2481</v>
      </c>
      <c r="BK156" s="101">
        <f t="shared" si="166"/>
        <v>2481</v>
      </c>
      <c r="BL156" s="101">
        <f t="shared" si="166"/>
        <v>0</v>
      </c>
      <c r="BM156" s="101">
        <f t="shared" si="166"/>
        <v>0</v>
      </c>
      <c r="BN156" s="101">
        <f t="shared" si="166"/>
        <v>2481</v>
      </c>
      <c r="BO156" s="101"/>
      <c r="BP156" s="101">
        <f t="shared" si="166"/>
        <v>2481</v>
      </c>
      <c r="BQ156" s="101">
        <f t="shared" si="166"/>
        <v>0</v>
      </c>
      <c r="BR156" s="101">
        <f t="shared" si="166"/>
        <v>0</v>
      </c>
      <c r="BS156" s="101">
        <f t="shared" si="166"/>
        <v>2481</v>
      </c>
      <c r="BT156" s="101">
        <f t="shared" si="166"/>
        <v>0</v>
      </c>
      <c r="BU156" s="101">
        <f t="shared" si="166"/>
        <v>2481</v>
      </c>
      <c r="BV156" s="15"/>
      <c r="BW156" s="15"/>
      <c r="BX156" s="15"/>
    </row>
    <row r="157" spans="1:76" s="10" customFormat="1" ht="87" customHeight="1">
      <c r="A157" s="98" t="s">
        <v>243</v>
      </c>
      <c r="B157" s="99" t="s">
        <v>134</v>
      </c>
      <c r="C157" s="99" t="s">
        <v>140</v>
      </c>
      <c r="D157" s="100" t="s">
        <v>38</v>
      </c>
      <c r="E157" s="99" t="s">
        <v>150</v>
      </c>
      <c r="F157" s="87">
        <v>1259</v>
      </c>
      <c r="G157" s="87">
        <f>H157-F157</f>
        <v>41</v>
      </c>
      <c r="H157" s="87">
        <v>1300</v>
      </c>
      <c r="I157" s="87"/>
      <c r="J157" s="87">
        <v>1300</v>
      </c>
      <c r="K157" s="153"/>
      <c r="L157" s="153"/>
      <c r="M157" s="87">
        <v>1300</v>
      </c>
      <c r="N157" s="87">
        <f>O157-M157</f>
        <v>400</v>
      </c>
      <c r="O157" s="87">
        <v>1700</v>
      </c>
      <c r="P157" s="87"/>
      <c r="Q157" s="87">
        <v>1700</v>
      </c>
      <c r="R157" s="90">
        <v>-200</v>
      </c>
      <c r="S157" s="77"/>
      <c r="T157" s="87">
        <f>O157+R157</f>
        <v>1500</v>
      </c>
      <c r="U157" s="87">
        <f>Q157+S157</f>
        <v>1700</v>
      </c>
      <c r="V157" s="77"/>
      <c r="W157" s="77"/>
      <c r="X157" s="87">
        <f>T157+V157</f>
        <v>1500</v>
      </c>
      <c r="Y157" s="87">
        <f>U157+W157</f>
        <v>1700</v>
      </c>
      <c r="Z157" s="77"/>
      <c r="AA157" s="88">
        <f>X157+Z157</f>
        <v>1500</v>
      </c>
      <c r="AB157" s="88">
        <f>Y157</f>
        <v>1700</v>
      </c>
      <c r="AC157" s="78"/>
      <c r="AD157" s="78"/>
      <c r="AE157" s="78"/>
      <c r="AF157" s="87">
        <f>AA157+AC157</f>
        <v>1500</v>
      </c>
      <c r="AG157" s="77"/>
      <c r="AH157" s="87">
        <f>AB157</f>
        <v>1700</v>
      </c>
      <c r="AI157" s="77"/>
      <c r="AJ157" s="77"/>
      <c r="AK157" s="87">
        <f>AF157+AI157</f>
        <v>1500</v>
      </c>
      <c r="AL157" s="87">
        <f>AG157</f>
        <v>0</v>
      </c>
      <c r="AM157" s="87">
        <f>AH157+AJ157</f>
        <v>1700</v>
      </c>
      <c r="AN157" s="87">
        <f>AO157-AM157</f>
        <v>931</v>
      </c>
      <c r="AO157" s="87">
        <v>2631</v>
      </c>
      <c r="AP157" s="87"/>
      <c r="AQ157" s="87">
        <v>2631</v>
      </c>
      <c r="AR157" s="87"/>
      <c r="AS157" s="77"/>
      <c r="AT157" s="87">
        <f>AO157+AR157</f>
        <v>2631</v>
      </c>
      <c r="AU157" s="87">
        <f>AQ157+AS157</f>
        <v>2631</v>
      </c>
      <c r="AV157" s="90">
        <v>-150</v>
      </c>
      <c r="AW157" s="90">
        <v>-150</v>
      </c>
      <c r="AX157" s="87">
        <f>AT157+AV157</f>
        <v>2481</v>
      </c>
      <c r="AY157" s="87">
        <f>AU157+AW157</f>
        <v>2481</v>
      </c>
      <c r="AZ157" s="77"/>
      <c r="BA157" s="77"/>
      <c r="BB157" s="87">
        <f>AX157+AZ157</f>
        <v>2481</v>
      </c>
      <c r="BC157" s="87">
        <f>AY157+BA157</f>
        <v>2481</v>
      </c>
      <c r="BD157" s="77"/>
      <c r="BE157" s="77"/>
      <c r="BF157" s="87">
        <f>BB157+BD157</f>
        <v>2481</v>
      </c>
      <c r="BG157" s="87">
        <f>BC157+BE157</f>
        <v>2481</v>
      </c>
      <c r="BH157" s="77"/>
      <c r="BI157" s="77"/>
      <c r="BJ157" s="87">
        <f>BB157+BH157</f>
        <v>2481</v>
      </c>
      <c r="BK157" s="87">
        <f>BC157+BI157</f>
        <v>2481</v>
      </c>
      <c r="BL157" s="77"/>
      <c r="BM157" s="77"/>
      <c r="BN157" s="87">
        <f>BJ157+BL157</f>
        <v>2481</v>
      </c>
      <c r="BO157" s="87"/>
      <c r="BP157" s="87">
        <f>BK157+BM157</f>
        <v>2481</v>
      </c>
      <c r="BQ157" s="87"/>
      <c r="BR157" s="77"/>
      <c r="BS157" s="87">
        <f>BN157+BQ157</f>
        <v>2481</v>
      </c>
      <c r="BT157" s="87">
        <f>BO157</f>
        <v>0</v>
      </c>
      <c r="BU157" s="87">
        <f>BP157+BR157</f>
        <v>2481</v>
      </c>
      <c r="BV157" s="9"/>
      <c r="BW157" s="9"/>
      <c r="BX157" s="9"/>
    </row>
    <row r="158" spans="1:76" s="14" customFormat="1" ht="36" customHeight="1">
      <c r="A158" s="98" t="s">
        <v>43</v>
      </c>
      <c r="B158" s="99" t="s">
        <v>134</v>
      </c>
      <c r="C158" s="99" t="s">
        <v>140</v>
      </c>
      <c r="D158" s="100" t="s">
        <v>44</v>
      </c>
      <c r="E158" s="99"/>
      <c r="F158" s="101">
        <f aca="true" t="shared" si="167" ref="F158:L158">F159</f>
        <v>16100</v>
      </c>
      <c r="G158" s="101">
        <f t="shared" si="167"/>
        <v>16419</v>
      </c>
      <c r="H158" s="101">
        <f t="shared" si="167"/>
        <v>32519</v>
      </c>
      <c r="I158" s="101">
        <f t="shared" si="167"/>
        <v>0</v>
      </c>
      <c r="J158" s="101">
        <f t="shared" si="167"/>
        <v>34290</v>
      </c>
      <c r="K158" s="101">
        <f t="shared" si="167"/>
        <v>0</v>
      </c>
      <c r="L158" s="101">
        <f t="shared" si="167"/>
        <v>0</v>
      </c>
      <c r="M158" s="101">
        <f aca="true" t="shared" si="168" ref="M158:Z158">M159+M166</f>
        <v>34290</v>
      </c>
      <c r="N158" s="101">
        <f t="shared" si="168"/>
        <v>-23010</v>
      </c>
      <c r="O158" s="101">
        <f t="shared" si="168"/>
        <v>11280</v>
      </c>
      <c r="P158" s="101">
        <f t="shared" si="168"/>
        <v>0</v>
      </c>
      <c r="Q158" s="101">
        <f t="shared" si="168"/>
        <v>10661</v>
      </c>
      <c r="R158" s="101">
        <f t="shared" si="168"/>
        <v>0</v>
      </c>
      <c r="S158" s="101">
        <f t="shared" si="168"/>
        <v>0</v>
      </c>
      <c r="T158" s="101">
        <f t="shared" si="168"/>
        <v>11280</v>
      </c>
      <c r="U158" s="101">
        <f t="shared" si="168"/>
        <v>10661</v>
      </c>
      <c r="V158" s="101">
        <f t="shared" si="168"/>
        <v>0</v>
      </c>
      <c r="W158" s="101">
        <f t="shared" si="168"/>
        <v>0</v>
      </c>
      <c r="X158" s="101">
        <f t="shared" si="168"/>
        <v>11280</v>
      </c>
      <c r="Y158" s="101">
        <f t="shared" si="168"/>
        <v>10661</v>
      </c>
      <c r="Z158" s="101">
        <f t="shared" si="168"/>
        <v>7021</v>
      </c>
      <c r="AA158" s="102">
        <f>AA159+AA166</f>
        <v>18301</v>
      </c>
      <c r="AB158" s="102">
        <f>AB159+AB166</f>
        <v>10661</v>
      </c>
      <c r="AC158" s="102">
        <f>AC159+AC166</f>
        <v>0</v>
      </c>
      <c r="AD158" s="102">
        <f>AD159+AD166</f>
        <v>0</v>
      </c>
      <c r="AE158" s="102"/>
      <c r="AF158" s="101">
        <f aca="true" t="shared" si="169" ref="AF158:AU158">AF159+AF166</f>
        <v>18301</v>
      </c>
      <c r="AG158" s="101">
        <f t="shared" si="169"/>
        <v>0</v>
      </c>
      <c r="AH158" s="101">
        <f t="shared" si="169"/>
        <v>10661</v>
      </c>
      <c r="AI158" s="101">
        <f t="shared" si="169"/>
        <v>0</v>
      </c>
      <c r="AJ158" s="101">
        <f t="shared" si="169"/>
        <v>0</v>
      </c>
      <c r="AK158" s="101">
        <f t="shared" si="169"/>
        <v>18301</v>
      </c>
      <c r="AL158" s="101">
        <f t="shared" si="169"/>
        <v>0</v>
      </c>
      <c r="AM158" s="101">
        <f t="shared" si="169"/>
        <v>10661</v>
      </c>
      <c r="AN158" s="101">
        <f t="shared" si="169"/>
        <v>8226</v>
      </c>
      <c r="AO158" s="101">
        <f t="shared" si="169"/>
        <v>18887</v>
      </c>
      <c r="AP158" s="101">
        <f t="shared" si="169"/>
        <v>0</v>
      </c>
      <c r="AQ158" s="101">
        <f t="shared" si="169"/>
        <v>9766</v>
      </c>
      <c r="AR158" s="101">
        <f t="shared" si="169"/>
        <v>0</v>
      </c>
      <c r="AS158" s="101">
        <f t="shared" si="169"/>
        <v>0</v>
      </c>
      <c r="AT158" s="101">
        <f t="shared" si="169"/>
        <v>18887</v>
      </c>
      <c r="AU158" s="101">
        <f t="shared" si="169"/>
        <v>9766</v>
      </c>
      <c r="AV158" s="101">
        <f aca="true" t="shared" si="170" ref="AV158:BC158">AV159+AV166</f>
        <v>2000</v>
      </c>
      <c r="AW158" s="101">
        <f t="shared" si="170"/>
        <v>2000</v>
      </c>
      <c r="AX158" s="101">
        <f t="shared" si="170"/>
        <v>20887</v>
      </c>
      <c r="AY158" s="101">
        <f t="shared" si="170"/>
        <v>11766</v>
      </c>
      <c r="AZ158" s="101">
        <f t="shared" si="170"/>
        <v>0</v>
      </c>
      <c r="BA158" s="101">
        <f t="shared" si="170"/>
        <v>0</v>
      </c>
      <c r="BB158" s="101">
        <f t="shared" si="170"/>
        <v>20887</v>
      </c>
      <c r="BC158" s="101">
        <f t="shared" si="170"/>
        <v>11766</v>
      </c>
      <c r="BD158" s="89"/>
      <c r="BE158" s="89"/>
      <c r="BF158" s="101">
        <f aca="true" t="shared" si="171" ref="BF158:BU158">BF159+BF166</f>
        <v>20887</v>
      </c>
      <c r="BG158" s="101">
        <f t="shared" si="171"/>
        <v>11766</v>
      </c>
      <c r="BH158" s="101">
        <f>BH159+BH166</f>
        <v>0</v>
      </c>
      <c r="BI158" s="101">
        <f>BI159+BI166</f>
        <v>0</v>
      </c>
      <c r="BJ158" s="101">
        <f>BJ159+BJ166</f>
        <v>20887</v>
      </c>
      <c r="BK158" s="101">
        <f>BK159+BK166</f>
        <v>11766</v>
      </c>
      <c r="BL158" s="101">
        <f t="shared" si="171"/>
        <v>0</v>
      </c>
      <c r="BM158" s="101">
        <f t="shared" si="171"/>
        <v>0</v>
      </c>
      <c r="BN158" s="101">
        <f t="shared" si="171"/>
        <v>20887</v>
      </c>
      <c r="BO158" s="101"/>
      <c r="BP158" s="101">
        <f t="shared" si="171"/>
        <v>11766</v>
      </c>
      <c r="BQ158" s="101">
        <f t="shared" si="171"/>
        <v>0</v>
      </c>
      <c r="BR158" s="101">
        <f t="shared" si="171"/>
        <v>0</v>
      </c>
      <c r="BS158" s="101">
        <f t="shared" si="171"/>
        <v>20887</v>
      </c>
      <c r="BT158" s="101">
        <f t="shared" si="171"/>
        <v>0</v>
      </c>
      <c r="BU158" s="101">
        <f t="shared" si="171"/>
        <v>11766</v>
      </c>
      <c r="BV158" s="13"/>
      <c r="BW158" s="13"/>
      <c r="BX158" s="13"/>
    </row>
    <row r="159" spans="1:76" s="16" customFormat="1" ht="53.25" customHeight="1">
      <c r="A159" s="98" t="s">
        <v>245</v>
      </c>
      <c r="B159" s="99" t="s">
        <v>134</v>
      </c>
      <c r="C159" s="99" t="s">
        <v>140</v>
      </c>
      <c r="D159" s="100" t="s">
        <v>44</v>
      </c>
      <c r="E159" s="99" t="s">
        <v>137</v>
      </c>
      <c r="F159" s="87">
        <v>16100</v>
      </c>
      <c r="G159" s="87">
        <f>H159-F159</f>
        <v>16419</v>
      </c>
      <c r="H159" s="87">
        <v>32519</v>
      </c>
      <c r="I159" s="87"/>
      <c r="J159" s="87">
        <v>34290</v>
      </c>
      <c r="K159" s="114"/>
      <c r="L159" s="114"/>
      <c r="M159" s="87">
        <v>34290</v>
      </c>
      <c r="N159" s="87">
        <f>O159-M159</f>
        <v>-27378</v>
      </c>
      <c r="O159" s="87">
        <v>6912</v>
      </c>
      <c r="P159" s="87"/>
      <c r="Q159" s="87">
        <v>6293</v>
      </c>
      <c r="R159" s="91"/>
      <c r="S159" s="91"/>
      <c r="T159" s="87">
        <f>O159+R159</f>
        <v>6912</v>
      </c>
      <c r="U159" s="87">
        <f>Q159+S159</f>
        <v>6293</v>
      </c>
      <c r="V159" s="91"/>
      <c r="W159" s="91"/>
      <c r="X159" s="87">
        <f>T159+V159</f>
        <v>6912</v>
      </c>
      <c r="Y159" s="87">
        <f>U159+W159</f>
        <v>6293</v>
      </c>
      <c r="Z159" s="87">
        <v>7021</v>
      </c>
      <c r="AA159" s="88">
        <f>X159+Z159</f>
        <v>13933</v>
      </c>
      <c r="AB159" s="88">
        <f>Y159</f>
        <v>6293</v>
      </c>
      <c r="AC159" s="88"/>
      <c r="AD159" s="88"/>
      <c r="AE159" s="88"/>
      <c r="AF159" s="87">
        <f>AA159+AC159</f>
        <v>13933</v>
      </c>
      <c r="AG159" s="87"/>
      <c r="AH159" s="87">
        <f>AB159</f>
        <v>6293</v>
      </c>
      <c r="AI159" s="91"/>
      <c r="AJ159" s="91"/>
      <c r="AK159" s="87">
        <f>AF159+AI159</f>
        <v>13933</v>
      </c>
      <c r="AL159" s="87">
        <f>AG159</f>
        <v>0</v>
      </c>
      <c r="AM159" s="87">
        <f>AH159+AJ159</f>
        <v>6293</v>
      </c>
      <c r="AN159" s="87">
        <f>AO159-AM159</f>
        <v>12594</v>
      </c>
      <c r="AO159" s="87">
        <f>14519+4368</f>
        <v>18887</v>
      </c>
      <c r="AP159" s="87"/>
      <c r="AQ159" s="87">
        <f>5398+4368</f>
        <v>9766</v>
      </c>
      <c r="AR159" s="87"/>
      <c r="AS159" s="91"/>
      <c r="AT159" s="87">
        <f>AO159+AR159</f>
        <v>18887</v>
      </c>
      <c r="AU159" s="87">
        <f>AQ159+AS159</f>
        <v>9766</v>
      </c>
      <c r="AV159" s="87">
        <v>2000</v>
      </c>
      <c r="AW159" s="87">
        <v>2000</v>
      </c>
      <c r="AX159" s="87">
        <f>AT159+AV159</f>
        <v>20887</v>
      </c>
      <c r="AY159" s="87">
        <f>AU159+AW159</f>
        <v>11766</v>
      </c>
      <c r="AZ159" s="91"/>
      <c r="BA159" s="91"/>
      <c r="BB159" s="87">
        <f>AX159+AZ159</f>
        <v>20887</v>
      </c>
      <c r="BC159" s="87">
        <f>AY159+BA159</f>
        <v>11766</v>
      </c>
      <c r="BD159" s="91"/>
      <c r="BE159" s="91"/>
      <c r="BF159" s="87">
        <f>BB159+BD159</f>
        <v>20887</v>
      </c>
      <c r="BG159" s="87">
        <f>BC159+BE159</f>
        <v>11766</v>
      </c>
      <c r="BH159" s="91"/>
      <c r="BI159" s="91"/>
      <c r="BJ159" s="87">
        <f>BB159+BH159</f>
        <v>20887</v>
      </c>
      <c r="BK159" s="87">
        <f>BC159+BI159</f>
        <v>11766</v>
      </c>
      <c r="BL159" s="91"/>
      <c r="BM159" s="91"/>
      <c r="BN159" s="87">
        <f>BJ159+BL159</f>
        <v>20887</v>
      </c>
      <c r="BO159" s="87"/>
      <c r="BP159" s="87">
        <f>BK159+BM159</f>
        <v>11766</v>
      </c>
      <c r="BQ159" s="87"/>
      <c r="BR159" s="91"/>
      <c r="BS159" s="87">
        <f>BN159+BQ159</f>
        <v>20887</v>
      </c>
      <c r="BT159" s="87">
        <f>BO159</f>
        <v>0</v>
      </c>
      <c r="BU159" s="87">
        <f>BP159+BR159</f>
        <v>11766</v>
      </c>
      <c r="BV159" s="15"/>
      <c r="BW159" s="15"/>
      <c r="BX159" s="15"/>
    </row>
    <row r="160" spans="1:76" s="20" customFormat="1" ht="33.75" customHeight="1" hidden="1">
      <c r="A160" s="98" t="s">
        <v>45</v>
      </c>
      <c r="B160" s="99" t="s">
        <v>134</v>
      </c>
      <c r="C160" s="99" t="s">
        <v>140</v>
      </c>
      <c r="D160" s="100" t="s">
        <v>46</v>
      </c>
      <c r="E160" s="99"/>
      <c r="F160" s="101">
        <f aca="true" t="shared" si="172" ref="F160:O160">F161+F162</f>
        <v>22002</v>
      </c>
      <c r="G160" s="101">
        <f t="shared" si="172"/>
        <v>-22002</v>
      </c>
      <c r="H160" s="101">
        <f t="shared" si="172"/>
        <v>0</v>
      </c>
      <c r="I160" s="101">
        <f t="shared" si="172"/>
        <v>0</v>
      </c>
      <c r="J160" s="101">
        <f t="shared" si="172"/>
        <v>0</v>
      </c>
      <c r="K160" s="101">
        <f t="shared" si="172"/>
        <v>0</v>
      </c>
      <c r="L160" s="101">
        <f t="shared" si="172"/>
        <v>0</v>
      </c>
      <c r="M160" s="101">
        <f t="shared" si="172"/>
        <v>0</v>
      </c>
      <c r="N160" s="101">
        <f t="shared" si="172"/>
        <v>0</v>
      </c>
      <c r="O160" s="101">
        <f t="shared" si="172"/>
        <v>0</v>
      </c>
      <c r="P160" s="101">
        <f>P161+P162</f>
        <v>0</v>
      </c>
      <c r="Q160" s="101">
        <f>Q161+Q162</f>
        <v>0</v>
      </c>
      <c r="R160" s="154"/>
      <c r="S160" s="154"/>
      <c r="T160" s="154"/>
      <c r="U160" s="154"/>
      <c r="V160" s="154"/>
      <c r="W160" s="154"/>
      <c r="X160" s="154"/>
      <c r="Y160" s="154"/>
      <c r="Z160" s="154"/>
      <c r="AA160" s="155"/>
      <c r="AB160" s="155"/>
      <c r="AC160" s="155"/>
      <c r="AD160" s="155"/>
      <c r="AE160" s="155"/>
      <c r="AF160" s="154"/>
      <c r="AG160" s="154"/>
      <c r="AH160" s="154"/>
      <c r="AI160" s="154"/>
      <c r="AJ160" s="154"/>
      <c r="AK160" s="156"/>
      <c r="AL160" s="156"/>
      <c r="AM160" s="156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9"/>
      <c r="BW160" s="19"/>
      <c r="BX160" s="19"/>
    </row>
    <row r="161" spans="1:76" s="22" customFormat="1" ht="66.75" customHeight="1" hidden="1">
      <c r="A161" s="98" t="s">
        <v>245</v>
      </c>
      <c r="B161" s="99" t="s">
        <v>134</v>
      </c>
      <c r="C161" s="99" t="s">
        <v>140</v>
      </c>
      <c r="D161" s="100" t="s">
        <v>46</v>
      </c>
      <c r="E161" s="99" t="s">
        <v>137</v>
      </c>
      <c r="F161" s="87">
        <v>22002</v>
      </c>
      <c r="G161" s="87">
        <f>H161-F161</f>
        <v>-22002</v>
      </c>
      <c r="H161" s="156"/>
      <c r="I161" s="156"/>
      <c r="J161" s="156"/>
      <c r="K161" s="156"/>
      <c r="L161" s="156"/>
      <c r="M161" s="87"/>
      <c r="N161" s="90"/>
      <c r="O161" s="87"/>
      <c r="P161" s="87"/>
      <c r="Q161" s="8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8"/>
      <c r="AB161" s="158"/>
      <c r="AC161" s="158"/>
      <c r="AD161" s="158"/>
      <c r="AE161" s="158"/>
      <c r="AF161" s="157"/>
      <c r="AG161" s="157"/>
      <c r="AH161" s="157"/>
      <c r="AI161" s="157"/>
      <c r="AJ161" s="157"/>
      <c r="AK161" s="159"/>
      <c r="AL161" s="159"/>
      <c r="AM161" s="159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21"/>
      <c r="BW161" s="21"/>
      <c r="BX161" s="21"/>
    </row>
    <row r="162" spans="1:76" s="22" customFormat="1" ht="33.75" customHeight="1" hidden="1">
      <c r="A162" s="98" t="s">
        <v>224</v>
      </c>
      <c r="B162" s="99" t="s">
        <v>134</v>
      </c>
      <c r="C162" s="99" t="s">
        <v>140</v>
      </c>
      <c r="D162" s="100" t="s">
        <v>225</v>
      </c>
      <c r="E162" s="99"/>
      <c r="F162" s="101">
        <f>F163</f>
        <v>0</v>
      </c>
      <c r="G162" s="101">
        <f>G163</f>
        <v>0</v>
      </c>
      <c r="H162" s="101">
        <f>H163</f>
        <v>0</v>
      </c>
      <c r="I162" s="101">
        <f>I163</f>
        <v>0</v>
      </c>
      <c r="J162" s="101">
        <f>J163</f>
        <v>0</v>
      </c>
      <c r="K162" s="156"/>
      <c r="L162" s="156"/>
      <c r="M162" s="156"/>
      <c r="N162" s="156"/>
      <c r="O162" s="156"/>
      <c r="P162" s="156"/>
      <c r="Q162" s="156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8"/>
      <c r="AB162" s="158"/>
      <c r="AC162" s="158"/>
      <c r="AD162" s="158"/>
      <c r="AE162" s="158"/>
      <c r="AF162" s="157"/>
      <c r="AG162" s="157"/>
      <c r="AH162" s="157"/>
      <c r="AI162" s="157"/>
      <c r="AJ162" s="157"/>
      <c r="AK162" s="159"/>
      <c r="AL162" s="159"/>
      <c r="AM162" s="159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21"/>
      <c r="BW162" s="21"/>
      <c r="BX162" s="21"/>
    </row>
    <row r="163" spans="1:76" s="22" customFormat="1" ht="83.25" customHeight="1" hidden="1">
      <c r="A163" s="98" t="s">
        <v>244</v>
      </c>
      <c r="B163" s="99" t="s">
        <v>134</v>
      </c>
      <c r="C163" s="99" t="s">
        <v>140</v>
      </c>
      <c r="D163" s="100" t="s">
        <v>225</v>
      </c>
      <c r="E163" s="99" t="s">
        <v>142</v>
      </c>
      <c r="F163" s="101"/>
      <c r="G163" s="87">
        <f>H163-F163</f>
        <v>0</v>
      </c>
      <c r="H163" s="101">
        <f>32519-32519</f>
        <v>0</v>
      </c>
      <c r="I163" s="101"/>
      <c r="J163" s="101">
        <f>34290-34290</f>
        <v>0</v>
      </c>
      <c r="K163" s="156"/>
      <c r="L163" s="156"/>
      <c r="M163" s="156"/>
      <c r="N163" s="156"/>
      <c r="O163" s="156"/>
      <c r="P163" s="156"/>
      <c r="Q163" s="156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8"/>
      <c r="AB163" s="158"/>
      <c r="AC163" s="158"/>
      <c r="AD163" s="158"/>
      <c r="AE163" s="158"/>
      <c r="AF163" s="157"/>
      <c r="AG163" s="157"/>
      <c r="AH163" s="157"/>
      <c r="AI163" s="157"/>
      <c r="AJ163" s="157"/>
      <c r="AK163" s="159"/>
      <c r="AL163" s="159"/>
      <c r="AM163" s="159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21"/>
      <c r="BW163" s="21"/>
      <c r="BX163" s="21"/>
    </row>
    <row r="164" spans="1:76" s="24" customFormat="1" ht="16.5" customHeight="1" hidden="1">
      <c r="A164" s="98" t="s">
        <v>47</v>
      </c>
      <c r="B164" s="99" t="s">
        <v>134</v>
      </c>
      <c r="C164" s="99" t="s">
        <v>140</v>
      </c>
      <c r="D164" s="100" t="s">
        <v>48</v>
      </c>
      <c r="E164" s="99"/>
      <c r="F164" s="101">
        <f aca="true" t="shared" si="173" ref="F164:Q164">F165</f>
        <v>4737</v>
      </c>
      <c r="G164" s="101">
        <f t="shared" si="173"/>
        <v>-4737</v>
      </c>
      <c r="H164" s="101">
        <f t="shared" si="173"/>
        <v>0</v>
      </c>
      <c r="I164" s="101">
        <f t="shared" si="173"/>
        <v>0</v>
      </c>
      <c r="J164" s="101">
        <f t="shared" si="173"/>
        <v>0</v>
      </c>
      <c r="K164" s="101">
        <f t="shared" si="173"/>
        <v>0</v>
      </c>
      <c r="L164" s="101">
        <f t="shared" si="173"/>
        <v>0</v>
      </c>
      <c r="M164" s="101">
        <f t="shared" si="173"/>
        <v>0</v>
      </c>
      <c r="N164" s="101">
        <f t="shared" si="173"/>
        <v>0</v>
      </c>
      <c r="O164" s="101">
        <f t="shared" si="173"/>
        <v>0</v>
      </c>
      <c r="P164" s="101">
        <f t="shared" si="173"/>
        <v>0</v>
      </c>
      <c r="Q164" s="101">
        <f t="shared" si="173"/>
        <v>0</v>
      </c>
      <c r="R164" s="160"/>
      <c r="S164" s="160"/>
      <c r="T164" s="160"/>
      <c r="U164" s="160"/>
      <c r="V164" s="160"/>
      <c r="W164" s="160"/>
      <c r="X164" s="160"/>
      <c r="Y164" s="160"/>
      <c r="Z164" s="160"/>
      <c r="AA164" s="161"/>
      <c r="AB164" s="161"/>
      <c r="AC164" s="161"/>
      <c r="AD164" s="161"/>
      <c r="AE164" s="161"/>
      <c r="AF164" s="160"/>
      <c r="AG164" s="160"/>
      <c r="AH164" s="160"/>
      <c r="AI164" s="160"/>
      <c r="AJ164" s="160"/>
      <c r="AK164" s="162"/>
      <c r="AL164" s="162"/>
      <c r="AM164" s="162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23"/>
      <c r="BW164" s="23"/>
      <c r="BX164" s="23"/>
    </row>
    <row r="165" spans="1:76" s="24" customFormat="1" ht="66" customHeight="1" hidden="1">
      <c r="A165" s="98" t="s">
        <v>136</v>
      </c>
      <c r="B165" s="99" t="s">
        <v>134</v>
      </c>
      <c r="C165" s="99" t="s">
        <v>140</v>
      </c>
      <c r="D165" s="100" t="s">
        <v>48</v>
      </c>
      <c r="E165" s="99" t="s">
        <v>137</v>
      </c>
      <c r="F165" s="87">
        <v>4737</v>
      </c>
      <c r="G165" s="87">
        <f>H165-F165</f>
        <v>-4737</v>
      </c>
      <c r="H165" s="87">
        <f>4737-4737</f>
        <v>0</v>
      </c>
      <c r="I165" s="87"/>
      <c r="J165" s="87">
        <f>5073-5073</f>
        <v>0</v>
      </c>
      <c r="K165" s="160"/>
      <c r="L165" s="160"/>
      <c r="M165" s="87"/>
      <c r="N165" s="90"/>
      <c r="O165" s="87"/>
      <c r="P165" s="87"/>
      <c r="Q165" s="87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1"/>
      <c r="AB165" s="161"/>
      <c r="AC165" s="161"/>
      <c r="AD165" s="161"/>
      <c r="AE165" s="161"/>
      <c r="AF165" s="160"/>
      <c r="AG165" s="160"/>
      <c r="AH165" s="160"/>
      <c r="AI165" s="160"/>
      <c r="AJ165" s="160"/>
      <c r="AK165" s="162"/>
      <c r="AL165" s="162"/>
      <c r="AM165" s="162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23"/>
      <c r="BW165" s="23"/>
      <c r="BX165" s="23"/>
    </row>
    <row r="166" spans="1:76" s="24" customFormat="1" ht="115.5" customHeight="1" hidden="1">
      <c r="A166" s="163" t="s">
        <v>253</v>
      </c>
      <c r="B166" s="99" t="s">
        <v>134</v>
      </c>
      <c r="C166" s="99" t="s">
        <v>140</v>
      </c>
      <c r="D166" s="100" t="s">
        <v>254</v>
      </c>
      <c r="E166" s="99"/>
      <c r="F166" s="87"/>
      <c r="G166" s="87"/>
      <c r="H166" s="87"/>
      <c r="I166" s="87"/>
      <c r="J166" s="87"/>
      <c r="K166" s="160"/>
      <c r="L166" s="160"/>
      <c r="M166" s="87">
        <f aca="true" t="shared" si="174" ref="M166:AY166">M167</f>
        <v>0</v>
      </c>
      <c r="N166" s="87">
        <f t="shared" si="174"/>
        <v>4368</v>
      </c>
      <c r="O166" s="87">
        <f t="shared" si="174"/>
        <v>4368</v>
      </c>
      <c r="P166" s="87">
        <f t="shared" si="174"/>
        <v>0</v>
      </c>
      <c r="Q166" s="87">
        <f t="shared" si="174"/>
        <v>4368</v>
      </c>
      <c r="R166" s="87">
        <f t="shared" si="174"/>
        <v>0</v>
      </c>
      <c r="S166" s="87">
        <f t="shared" si="174"/>
        <v>0</v>
      </c>
      <c r="T166" s="87">
        <f t="shared" si="174"/>
        <v>4368</v>
      </c>
      <c r="U166" s="87">
        <f t="shared" si="174"/>
        <v>4368</v>
      </c>
      <c r="V166" s="87">
        <f t="shared" si="174"/>
        <v>0</v>
      </c>
      <c r="W166" s="87">
        <f t="shared" si="174"/>
        <v>0</v>
      </c>
      <c r="X166" s="87">
        <f t="shared" si="174"/>
        <v>4368</v>
      </c>
      <c r="Y166" s="87">
        <f t="shared" si="174"/>
        <v>4368</v>
      </c>
      <c r="Z166" s="87">
        <f t="shared" si="174"/>
        <v>0</v>
      </c>
      <c r="AA166" s="88">
        <f t="shared" si="174"/>
        <v>4368</v>
      </c>
      <c r="AB166" s="88">
        <f t="shared" si="174"/>
        <v>4368</v>
      </c>
      <c r="AC166" s="88">
        <f t="shared" si="174"/>
        <v>0</v>
      </c>
      <c r="AD166" s="88">
        <f t="shared" si="174"/>
        <v>0</v>
      </c>
      <c r="AE166" s="88"/>
      <c r="AF166" s="87">
        <f t="shared" si="174"/>
        <v>4368</v>
      </c>
      <c r="AG166" s="87">
        <f t="shared" si="174"/>
        <v>0</v>
      </c>
      <c r="AH166" s="87">
        <f t="shared" si="174"/>
        <v>4368</v>
      </c>
      <c r="AI166" s="87">
        <f t="shared" si="174"/>
        <v>0</v>
      </c>
      <c r="AJ166" s="87">
        <f t="shared" si="174"/>
        <v>0</v>
      </c>
      <c r="AK166" s="87">
        <f t="shared" si="174"/>
        <v>4368</v>
      </c>
      <c r="AL166" s="87">
        <f t="shared" si="174"/>
        <v>0</v>
      </c>
      <c r="AM166" s="87">
        <f t="shared" si="174"/>
        <v>4368</v>
      </c>
      <c r="AN166" s="87">
        <f t="shared" si="174"/>
        <v>-4368</v>
      </c>
      <c r="AO166" s="87">
        <f t="shared" si="174"/>
        <v>0</v>
      </c>
      <c r="AP166" s="87">
        <f t="shared" si="174"/>
        <v>0</v>
      </c>
      <c r="AQ166" s="87">
        <f t="shared" si="174"/>
        <v>0</v>
      </c>
      <c r="AR166" s="87">
        <f t="shared" si="174"/>
        <v>0</v>
      </c>
      <c r="AS166" s="87">
        <f t="shared" si="174"/>
        <v>0</v>
      </c>
      <c r="AT166" s="87">
        <f t="shared" si="174"/>
        <v>0</v>
      </c>
      <c r="AU166" s="87">
        <f t="shared" si="174"/>
        <v>0</v>
      </c>
      <c r="AV166" s="160"/>
      <c r="AW166" s="160"/>
      <c r="AX166" s="87">
        <f t="shared" si="174"/>
        <v>0</v>
      </c>
      <c r="AY166" s="87">
        <f t="shared" si="174"/>
        <v>0</v>
      </c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  <c r="BV166" s="23"/>
      <c r="BW166" s="23"/>
      <c r="BX166" s="23"/>
    </row>
    <row r="167" spans="1:76" s="24" customFormat="1" ht="82.5" customHeight="1" hidden="1">
      <c r="A167" s="98" t="s">
        <v>289</v>
      </c>
      <c r="B167" s="99" t="s">
        <v>134</v>
      </c>
      <c r="C167" s="99" t="s">
        <v>140</v>
      </c>
      <c r="D167" s="100" t="s">
        <v>254</v>
      </c>
      <c r="E167" s="99" t="s">
        <v>230</v>
      </c>
      <c r="F167" s="87"/>
      <c r="G167" s="87"/>
      <c r="H167" s="87"/>
      <c r="I167" s="87"/>
      <c r="J167" s="87"/>
      <c r="K167" s="160"/>
      <c r="L167" s="160"/>
      <c r="M167" s="87"/>
      <c r="N167" s="87">
        <f>O167-M167</f>
        <v>4368</v>
      </c>
      <c r="O167" s="87">
        <v>4368</v>
      </c>
      <c r="P167" s="87"/>
      <c r="Q167" s="87">
        <v>4368</v>
      </c>
      <c r="R167" s="160"/>
      <c r="S167" s="160"/>
      <c r="T167" s="87">
        <f>O167+R167</f>
        <v>4368</v>
      </c>
      <c r="U167" s="87">
        <f>Q167+S167</f>
        <v>4368</v>
      </c>
      <c r="V167" s="160"/>
      <c r="W167" s="160"/>
      <c r="X167" s="87">
        <f>T167+V167</f>
        <v>4368</v>
      </c>
      <c r="Y167" s="87">
        <f>U167+W167</f>
        <v>4368</v>
      </c>
      <c r="Z167" s="160"/>
      <c r="AA167" s="88">
        <f>X167+Z167</f>
        <v>4368</v>
      </c>
      <c r="AB167" s="88">
        <f>Y167</f>
        <v>4368</v>
      </c>
      <c r="AC167" s="161"/>
      <c r="AD167" s="161"/>
      <c r="AE167" s="161"/>
      <c r="AF167" s="87">
        <f>AA167+AC167</f>
        <v>4368</v>
      </c>
      <c r="AG167" s="160"/>
      <c r="AH167" s="87">
        <f>AB167</f>
        <v>4368</v>
      </c>
      <c r="AI167" s="160"/>
      <c r="AJ167" s="160"/>
      <c r="AK167" s="87">
        <f>AF167+AI167</f>
        <v>4368</v>
      </c>
      <c r="AL167" s="87">
        <f>AG167</f>
        <v>0</v>
      </c>
      <c r="AM167" s="87">
        <f>AH167+AJ167</f>
        <v>4368</v>
      </c>
      <c r="AN167" s="87">
        <f>AO167-AM167</f>
        <v>-4368</v>
      </c>
      <c r="AO167" s="87"/>
      <c r="AP167" s="87"/>
      <c r="AQ167" s="87"/>
      <c r="AR167" s="87"/>
      <c r="AS167" s="160"/>
      <c r="AT167" s="87">
        <f>AO167+AR167</f>
        <v>0</v>
      </c>
      <c r="AU167" s="87">
        <f>AQ167+AS167</f>
        <v>0</v>
      </c>
      <c r="AV167" s="160"/>
      <c r="AW167" s="160"/>
      <c r="AX167" s="87">
        <f>AR167+AU167</f>
        <v>0</v>
      </c>
      <c r="AY167" s="87">
        <f>AT167+AV167</f>
        <v>0</v>
      </c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23"/>
      <c r="BW167" s="23"/>
      <c r="BX167" s="23"/>
    </row>
    <row r="168" spans="1:76" s="24" customFormat="1" ht="33" customHeight="1" hidden="1">
      <c r="A168" s="98" t="s">
        <v>120</v>
      </c>
      <c r="B168" s="99" t="s">
        <v>134</v>
      </c>
      <c r="C168" s="99" t="s">
        <v>140</v>
      </c>
      <c r="D168" s="100" t="s">
        <v>121</v>
      </c>
      <c r="E168" s="99"/>
      <c r="F168" s="87"/>
      <c r="G168" s="87">
        <f aca="true" t="shared" si="175" ref="G168:Q168">G169</f>
        <v>4737</v>
      </c>
      <c r="H168" s="87">
        <f t="shared" si="175"/>
        <v>4737</v>
      </c>
      <c r="I168" s="87">
        <f t="shared" si="175"/>
        <v>0</v>
      </c>
      <c r="J168" s="87">
        <f t="shared" si="175"/>
        <v>5073</v>
      </c>
      <c r="K168" s="87">
        <f t="shared" si="175"/>
        <v>0</v>
      </c>
      <c r="L168" s="87">
        <f t="shared" si="175"/>
        <v>0</v>
      </c>
      <c r="M168" s="87">
        <f t="shared" si="175"/>
        <v>5073</v>
      </c>
      <c r="N168" s="87">
        <f t="shared" si="175"/>
        <v>-5073</v>
      </c>
      <c r="O168" s="87">
        <f t="shared" si="175"/>
        <v>0</v>
      </c>
      <c r="P168" s="87">
        <f t="shared" si="175"/>
        <v>0</v>
      </c>
      <c r="Q168" s="87">
        <f t="shared" si="175"/>
        <v>0</v>
      </c>
      <c r="R168" s="160"/>
      <c r="S168" s="160"/>
      <c r="T168" s="160"/>
      <c r="U168" s="160"/>
      <c r="V168" s="160"/>
      <c r="W168" s="160"/>
      <c r="X168" s="160"/>
      <c r="Y168" s="160"/>
      <c r="Z168" s="160"/>
      <c r="AA168" s="161"/>
      <c r="AB168" s="161"/>
      <c r="AC168" s="161"/>
      <c r="AD168" s="161"/>
      <c r="AE168" s="161"/>
      <c r="AF168" s="160"/>
      <c r="AG168" s="160"/>
      <c r="AH168" s="160"/>
      <c r="AI168" s="160"/>
      <c r="AJ168" s="160"/>
      <c r="AK168" s="162"/>
      <c r="AL168" s="162"/>
      <c r="AM168" s="162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23"/>
      <c r="BW168" s="23"/>
      <c r="BX168" s="23"/>
    </row>
    <row r="169" spans="1:76" s="24" customFormat="1" ht="66" customHeight="1" hidden="1">
      <c r="A169" s="98" t="s">
        <v>136</v>
      </c>
      <c r="B169" s="99" t="s">
        <v>134</v>
      </c>
      <c r="C169" s="99" t="s">
        <v>140</v>
      </c>
      <c r="D169" s="100" t="s">
        <v>121</v>
      </c>
      <c r="E169" s="99" t="s">
        <v>137</v>
      </c>
      <c r="F169" s="87"/>
      <c r="G169" s="87">
        <f>H169-F169</f>
        <v>4737</v>
      </c>
      <c r="H169" s="87">
        <v>4737</v>
      </c>
      <c r="I169" s="87"/>
      <c r="J169" s="87">
        <v>5073</v>
      </c>
      <c r="K169" s="160"/>
      <c r="L169" s="160"/>
      <c r="M169" s="87">
        <v>5073</v>
      </c>
      <c r="N169" s="87">
        <f>O169-M169</f>
        <v>-5073</v>
      </c>
      <c r="O169" s="87"/>
      <c r="P169" s="87"/>
      <c r="Q169" s="87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1"/>
      <c r="AB169" s="161"/>
      <c r="AC169" s="161"/>
      <c r="AD169" s="161"/>
      <c r="AE169" s="161"/>
      <c r="AF169" s="160"/>
      <c r="AG169" s="160"/>
      <c r="AH169" s="160"/>
      <c r="AI169" s="160"/>
      <c r="AJ169" s="160"/>
      <c r="AK169" s="162"/>
      <c r="AL169" s="162"/>
      <c r="AM169" s="162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23"/>
      <c r="BW169" s="23"/>
      <c r="BX169" s="23"/>
    </row>
    <row r="170" spans="1:73" ht="15">
      <c r="A170" s="116"/>
      <c r="B170" s="117"/>
      <c r="C170" s="117"/>
      <c r="D170" s="118"/>
      <c r="E170" s="117"/>
      <c r="F170" s="65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8"/>
      <c r="AB170" s="68"/>
      <c r="AC170" s="68"/>
      <c r="AD170" s="68"/>
      <c r="AE170" s="68"/>
      <c r="AF170" s="67"/>
      <c r="AG170" s="67"/>
      <c r="AH170" s="67"/>
      <c r="AI170" s="67"/>
      <c r="AJ170" s="67"/>
      <c r="AK170" s="69"/>
      <c r="AL170" s="69"/>
      <c r="AM170" s="69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</row>
    <row r="171" spans="1:76" s="8" customFormat="1" ht="40.5">
      <c r="A171" s="70" t="s">
        <v>49</v>
      </c>
      <c r="B171" s="71" t="s">
        <v>50</v>
      </c>
      <c r="C171" s="71"/>
      <c r="D171" s="72"/>
      <c r="E171" s="71"/>
      <c r="F171" s="134" t="e">
        <f aca="true" t="shared" si="176" ref="F171:AD171">F173+F200+F218+F244</f>
        <v>#REF!</v>
      </c>
      <c r="G171" s="134" t="e">
        <f t="shared" si="176"/>
        <v>#REF!</v>
      </c>
      <c r="H171" s="134" t="e">
        <f t="shared" si="176"/>
        <v>#REF!</v>
      </c>
      <c r="I171" s="134" t="e">
        <f t="shared" si="176"/>
        <v>#REF!</v>
      </c>
      <c r="J171" s="134" t="e">
        <f t="shared" si="176"/>
        <v>#REF!</v>
      </c>
      <c r="K171" s="134" t="e">
        <f t="shared" si="176"/>
        <v>#REF!</v>
      </c>
      <c r="L171" s="134" t="e">
        <f t="shared" si="176"/>
        <v>#REF!</v>
      </c>
      <c r="M171" s="134" t="e">
        <f t="shared" si="176"/>
        <v>#REF!</v>
      </c>
      <c r="N171" s="134" t="e">
        <f t="shared" si="176"/>
        <v>#REF!</v>
      </c>
      <c r="O171" s="134" t="e">
        <f t="shared" si="176"/>
        <v>#REF!</v>
      </c>
      <c r="P171" s="134" t="e">
        <f t="shared" si="176"/>
        <v>#REF!</v>
      </c>
      <c r="Q171" s="134" t="e">
        <f t="shared" si="176"/>
        <v>#REF!</v>
      </c>
      <c r="R171" s="134" t="e">
        <f t="shared" si="176"/>
        <v>#REF!</v>
      </c>
      <c r="S171" s="134" t="e">
        <f t="shared" si="176"/>
        <v>#REF!</v>
      </c>
      <c r="T171" s="134" t="e">
        <f t="shared" si="176"/>
        <v>#REF!</v>
      </c>
      <c r="U171" s="134" t="e">
        <f t="shared" si="176"/>
        <v>#REF!</v>
      </c>
      <c r="V171" s="134" t="e">
        <f t="shared" si="176"/>
        <v>#REF!</v>
      </c>
      <c r="W171" s="134" t="e">
        <f t="shared" si="176"/>
        <v>#REF!</v>
      </c>
      <c r="X171" s="134" t="e">
        <f t="shared" si="176"/>
        <v>#REF!</v>
      </c>
      <c r="Y171" s="134" t="e">
        <f t="shared" si="176"/>
        <v>#REF!</v>
      </c>
      <c r="Z171" s="134" t="e">
        <f t="shared" si="176"/>
        <v>#REF!</v>
      </c>
      <c r="AA171" s="135" t="e">
        <f t="shared" si="176"/>
        <v>#REF!</v>
      </c>
      <c r="AB171" s="135" t="e">
        <f t="shared" si="176"/>
        <v>#REF!</v>
      </c>
      <c r="AC171" s="135" t="e">
        <f t="shared" si="176"/>
        <v>#REF!</v>
      </c>
      <c r="AD171" s="135" t="e">
        <f t="shared" si="176"/>
        <v>#REF!</v>
      </c>
      <c r="AE171" s="135"/>
      <c r="AF171" s="134" t="e">
        <f aca="true" t="shared" si="177" ref="AF171:AV171">AF173+AF200+AF218+AF244</f>
        <v>#REF!</v>
      </c>
      <c r="AG171" s="134" t="e">
        <f t="shared" si="177"/>
        <v>#REF!</v>
      </c>
      <c r="AH171" s="134" t="e">
        <f t="shared" si="177"/>
        <v>#REF!</v>
      </c>
      <c r="AI171" s="134" t="e">
        <f t="shared" si="177"/>
        <v>#REF!</v>
      </c>
      <c r="AJ171" s="134" t="e">
        <f t="shared" si="177"/>
        <v>#REF!</v>
      </c>
      <c r="AK171" s="134" t="e">
        <f t="shared" si="177"/>
        <v>#REF!</v>
      </c>
      <c r="AL171" s="134" t="e">
        <f t="shared" si="177"/>
        <v>#REF!</v>
      </c>
      <c r="AM171" s="134" t="e">
        <f t="shared" si="177"/>
        <v>#REF!</v>
      </c>
      <c r="AN171" s="134">
        <f t="shared" si="177"/>
        <v>216491</v>
      </c>
      <c r="AO171" s="134">
        <f t="shared" si="177"/>
        <v>1002560</v>
      </c>
      <c r="AP171" s="134">
        <f t="shared" si="177"/>
        <v>0</v>
      </c>
      <c r="AQ171" s="134">
        <f t="shared" si="177"/>
        <v>1003997</v>
      </c>
      <c r="AR171" s="134">
        <f t="shared" si="177"/>
        <v>0</v>
      </c>
      <c r="AS171" s="134">
        <f t="shared" si="177"/>
        <v>0</v>
      </c>
      <c r="AT171" s="134">
        <f t="shared" si="177"/>
        <v>1002560</v>
      </c>
      <c r="AU171" s="134">
        <f t="shared" si="177"/>
        <v>1003997</v>
      </c>
      <c r="AV171" s="134">
        <f t="shared" si="177"/>
        <v>5579</v>
      </c>
      <c r="AW171" s="134">
        <f aca="true" t="shared" si="178" ref="AW171:BC171">AW173+AW200+AW218+AW244</f>
        <v>2405</v>
      </c>
      <c r="AX171" s="134">
        <f t="shared" si="178"/>
        <v>1008139</v>
      </c>
      <c r="AY171" s="134">
        <f t="shared" si="178"/>
        <v>1006402</v>
      </c>
      <c r="AZ171" s="134">
        <f t="shared" si="178"/>
        <v>0</v>
      </c>
      <c r="BA171" s="134">
        <f t="shared" si="178"/>
        <v>0</v>
      </c>
      <c r="BB171" s="134">
        <f t="shared" si="178"/>
        <v>1058139</v>
      </c>
      <c r="BC171" s="134">
        <f t="shared" si="178"/>
        <v>1006402</v>
      </c>
      <c r="BD171" s="75"/>
      <c r="BE171" s="75"/>
      <c r="BF171" s="134">
        <f aca="true" t="shared" si="179" ref="BF171:BP171">BF173+BF200+BF218+BF244</f>
        <v>1058139</v>
      </c>
      <c r="BG171" s="134">
        <f t="shared" si="179"/>
        <v>1006402</v>
      </c>
      <c r="BH171" s="134">
        <f>BH173+BH200+BH218+BH244</f>
        <v>0</v>
      </c>
      <c r="BI171" s="134">
        <f>BI173+BI200+BI218+BI244</f>
        <v>0</v>
      </c>
      <c r="BJ171" s="134">
        <f>BJ173+BJ200+BJ218+BJ244</f>
        <v>1058139</v>
      </c>
      <c r="BK171" s="134">
        <f>BK173+BK200+BK218+BK244</f>
        <v>1006402</v>
      </c>
      <c r="BL171" s="134">
        <f t="shared" si="179"/>
        <v>0</v>
      </c>
      <c r="BM171" s="134">
        <f t="shared" si="179"/>
        <v>0</v>
      </c>
      <c r="BN171" s="134">
        <f t="shared" si="179"/>
        <v>1058139</v>
      </c>
      <c r="BO171" s="134"/>
      <c r="BP171" s="134">
        <f t="shared" si="179"/>
        <v>1006402</v>
      </c>
      <c r="BQ171" s="134">
        <f>BQ173+BQ200+BQ218+BQ244</f>
        <v>0</v>
      </c>
      <c r="BR171" s="134">
        <f>BR173+BR200+BR218+BR244</f>
        <v>0</v>
      </c>
      <c r="BS171" s="134">
        <f>BS173+BS200+BS218+BS244</f>
        <v>1058139</v>
      </c>
      <c r="BT171" s="134">
        <f>BT173+BT200+BT218+BT244</f>
        <v>0</v>
      </c>
      <c r="BU171" s="134">
        <f>BU173+BU200+BU218+BU244</f>
        <v>1006402</v>
      </c>
      <c r="BV171" s="7"/>
      <c r="BW171" s="7"/>
      <c r="BX171" s="7"/>
    </row>
    <row r="172" spans="1:73" ht="16.5">
      <c r="A172" s="116"/>
      <c r="B172" s="117"/>
      <c r="C172" s="117"/>
      <c r="D172" s="118"/>
      <c r="E172" s="11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8"/>
      <c r="AB172" s="88"/>
      <c r="AC172" s="88"/>
      <c r="AD172" s="88"/>
      <c r="AE172" s="88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</row>
    <row r="173" spans="1:76" s="12" customFormat="1" ht="18.75">
      <c r="A173" s="164" t="s">
        <v>51</v>
      </c>
      <c r="B173" s="80" t="s">
        <v>155</v>
      </c>
      <c r="C173" s="80" t="s">
        <v>126</v>
      </c>
      <c r="D173" s="95"/>
      <c r="E173" s="99"/>
      <c r="F173" s="82" t="e">
        <f>F179+F189</f>
        <v>#REF!</v>
      </c>
      <c r="G173" s="82" t="e">
        <f aca="true" t="shared" si="180" ref="G173:L173">G176+G179+G189</f>
        <v>#REF!</v>
      </c>
      <c r="H173" s="82" t="e">
        <f t="shared" si="180"/>
        <v>#REF!</v>
      </c>
      <c r="I173" s="82" t="e">
        <f t="shared" si="180"/>
        <v>#REF!</v>
      </c>
      <c r="J173" s="82" t="e">
        <f t="shared" si="180"/>
        <v>#REF!</v>
      </c>
      <c r="K173" s="82" t="e">
        <f t="shared" si="180"/>
        <v>#REF!</v>
      </c>
      <c r="L173" s="82" t="e">
        <f t="shared" si="180"/>
        <v>#REF!</v>
      </c>
      <c r="M173" s="82" t="e">
        <f aca="true" t="shared" si="181" ref="M173:U173">M174+M176+M179+M189</f>
        <v>#REF!</v>
      </c>
      <c r="N173" s="82">
        <f t="shared" si="181"/>
        <v>-170626</v>
      </c>
      <c r="O173" s="82">
        <f t="shared" si="181"/>
        <v>52268</v>
      </c>
      <c r="P173" s="82">
        <f t="shared" si="181"/>
        <v>0</v>
      </c>
      <c r="Q173" s="82">
        <f t="shared" si="181"/>
        <v>52268</v>
      </c>
      <c r="R173" s="82">
        <f t="shared" si="181"/>
        <v>0</v>
      </c>
      <c r="S173" s="82">
        <f t="shared" si="181"/>
        <v>0</v>
      </c>
      <c r="T173" s="82">
        <f t="shared" si="181"/>
        <v>52268</v>
      </c>
      <c r="U173" s="82">
        <f t="shared" si="181"/>
        <v>52268</v>
      </c>
      <c r="V173" s="82">
        <f aca="true" t="shared" si="182" ref="V173:AB173">V174+V176+V179+V189</f>
        <v>0</v>
      </c>
      <c r="W173" s="82">
        <f t="shared" si="182"/>
        <v>0</v>
      </c>
      <c r="X173" s="82">
        <f t="shared" si="182"/>
        <v>52268</v>
      </c>
      <c r="Y173" s="82">
        <f t="shared" si="182"/>
        <v>52268</v>
      </c>
      <c r="Z173" s="82">
        <f t="shared" si="182"/>
        <v>0</v>
      </c>
      <c r="AA173" s="83">
        <f t="shared" si="182"/>
        <v>52268</v>
      </c>
      <c r="AB173" s="83">
        <f t="shared" si="182"/>
        <v>52268</v>
      </c>
      <c r="AC173" s="83">
        <f>AC174+AC176+AC179+AC189</f>
        <v>0</v>
      </c>
      <c r="AD173" s="83">
        <f>AD174+AD176+AD179+AD189</f>
        <v>0</v>
      </c>
      <c r="AE173" s="83"/>
      <c r="AF173" s="82">
        <f aca="true" t="shared" si="183" ref="AF173:AM173">AF174+AF176+AF179+AF189</f>
        <v>52268</v>
      </c>
      <c r="AG173" s="82">
        <f t="shared" si="183"/>
        <v>0</v>
      </c>
      <c r="AH173" s="82">
        <f t="shared" si="183"/>
        <v>52268</v>
      </c>
      <c r="AI173" s="82">
        <f t="shared" si="183"/>
        <v>0</v>
      </c>
      <c r="AJ173" s="82">
        <f t="shared" si="183"/>
        <v>0</v>
      </c>
      <c r="AK173" s="82">
        <f t="shared" si="183"/>
        <v>52268</v>
      </c>
      <c r="AL173" s="82">
        <f t="shared" si="183"/>
        <v>0</v>
      </c>
      <c r="AM173" s="82">
        <f t="shared" si="183"/>
        <v>52268</v>
      </c>
      <c r="AN173" s="82">
        <f aca="true" t="shared" si="184" ref="AN173:AV173">AN174+AN176+AN179+AN189</f>
        <v>-34052</v>
      </c>
      <c r="AO173" s="82">
        <f t="shared" si="184"/>
        <v>18216</v>
      </c>
      <c r="AP173" s="82">
        <f t="shared" si="184"/>
        <v>0</v>
      </c>
      <c r="AQ173" s="82">
        <f t="shared" si="184"/>
        <v>18216</v>
      </c>
      <c r="AR173" s="82">
        <f t="shared" si="184"/>
        <v>0</v>
      </c>
      <c r="AS173" s="82">
        <f t="shared" si="184"/>
        <v>0</v>
      </c>
      <c r="AT173" s="82">
        <f t="shared" si="184"/>
        <v>18216</v>
      </c>
      <c r="AU173" s="82">
        <f t="shared" si="184"/>
        <v>18216</v>
      </c>
      <c r="AV173" s="82">
        <f t="shared" si="184"/>
        <v>11579</v>
      </c>
      <c r="AW173" s="82">
        <f aca="true" t="shared" si="185" ref="AW173:BC173">AW174+AW176+AW179+AW189</f>
        <v>4705</v>
      </c>
      <c r="AX173" s="82">
        <f t="shared" si="185"/>
        <v>29795</v>
      </c>
      <c r="AY173" s="82">
        <f t="shared" si="185"/>
        <v>22921</v>
      </c>
      <c r="AZ173" s="82">
        <f t="shared" si="185"/>
        <v>0</v>
      </c>
      <c r="BA173" s="82">
        <f t="shared" si="185"/>
        <v>0</v>
      </c>
      <c r="BB173" s="82">
        <f t="shared" si="185"/>
        <v>29795</v>
      </c>
      <c r="BC173" s="82">
        <f t="shared" si="185"/>
        <v>22921</v>
      </c>
      <c r="BD173" s="84"/>
      <c r="BE173" s="84"/>
      <c r="BF173" s="82">
        <f aca="true" t="shared" si="186" ref="BF173:BP173">BF174+BF176+BF179+BF189</f>
        <v>29795</v>
      </c>
      <c r="BG173" s="82">
        <f t="shared" si="186"/>
        <v>22921</v>
      </c>
      <c r="BH173" s="82">
        <f>BH174+BH176+BH179+BH189</f>
        <v>0</v>
      </c>
      <c r="BI173" s="82">
        <f>BI174+BI176+BI179+BI189</f>
        <v>0</v>
      </c>
      <c r="BJ173" s="82">
        <f>BJ174+BJ176+BJ179+BJ189</f>
        <v>29795</v>
      </c>
      <c r="BK173" s="82">
        <f>BK174+BK176+BK179+BK189</f>
        <v>22921</v>
      </c>
      <c r="BL173" s="82">
        <f t="shared" si="186"/>
        <v>0</v>
      </c>
      <c r="BM173" s="82">
        <f t="shared" si="186"/>
        <v>0</v>
      </c>
      <c r="BN173" s="82">
        <f t="shared" si="186"/>
        <v>29795</v>
      </c>
      <c r="BO173" s="82"/>
      <c r="BP173" s="82">
        <f t="shared" si="186"/>
        <v>22921</v>
      </c>
      <c r="BQ173" s="82">
        <f>BQ174+BQ176+BQ179+BQ189</f>
        <v>0</v>
      </c>
      <c r="BR173" s="82">
        <f>BR174+BR176+BR179+BR189</f>
        <v>0</v>
      </c>
      <c r="BS173" s="82">
        <f>BS174+BS176+BS179+BS189</f>
        <v>29795</v>
      </c>
      <c r="BT173" s="82">
        <f>BT174+BT176+BT179+BT189</f>
        <v>0</v>
      </c>
      <c r="BU173" s="82">
        <f>BU174+BU176+BU179+BU189</f>
        <v>22921</v>
      </c>
      <c r="BV173" s="11"/>
      <c r="BW173" s="11"/>
      <c r="BX173" s="11"/>
    </row>
    <row r="174" spans="1:76" s="12" customFormat="1" ht="57" customHeight="1">
      <c r="A174" s="98" t="s">
        <v>149</v>
      </c>
      <c r="B174" s="99" t="s">
        <v>155</v>
      </c>
      <c r="C174" s="99" t="s">
        <v>126</v>
      </c>
      <c r="D174" s="100" t="s">
        <v>38</v>
      </c>
      <c r="E174" s="99"/>
      <c r="F174" s="82"/>
      <c r="G174" s="82"/>
      <c r="H174" s="82"/>
      <c r="I174" s="82"/>
      <c r="J174" s="82"/>
      <c r="K174" s="82"/>
      <c r="L174" s="82"/>
      <c r="M174" s="82">
        <f aca="true" t="shared" si="187" ref="M174:BC174">M175</f>
        <v>0</v>
      </c>
      <c r="N174" s="87">
        <f t="shared" si="187"/>
        <v>4000</v>
      </c>
      <c r="O174" s="87">
        <f t="shared" si="187"/>
        <v>4000</v>
      </c>
      <c r="P174" s="87">
        <f t="shared" si="187"/>
        <v>0</v>
      </c>
      <c r="Q174" s="87">
        <f t="shared" si="187"/>
        <v>4000</v>
      </c>
      <c r="R174" s="87">
        <f t="shared" si="187"/>
        <v>0</v>
      </c>
      <c r="S174" s="87">
        <f t="shared" si="187"/>
        <v>0</v>
      </c>
      <c r="T174" s="87">
        <f t="shared" si="187"/>
        <v>4000</v>
      </c>
      <c r="U174" s="87">
        <f t="shared" si="187"/>
        <v>4000</v>
      </c>
      <c r="V174" s="87">
        <f t="shared" si="187"/>
        <v>0</v>
      </c>
      <c r="W174" s="87">
        <f t="shared" si="187"/>
        <v>0</v>
      </c>
      <c r="X174" s="87">
        <f t="shared" si="187"/>
        <v>4000</v>
      </c>
      <c r="Y174" s="87">
        <f t="shared" si="187"/>
        <v>4000</v>
      </c>
      <c r="Z174" s="87">
        <f t="shared" si="187"/>
        <v>0</v>
      </c>
      <c r="AA174" s="88">
        <f t="shared" si="187"/>
        <v>4000</v>
      </c>
      <c r="AB174" s="88">
        <f t="shared" si="187"/>
        <v>4000</v>
      </c>
      <c r="AC174" s="88">
        <f t="shared" si="187"/>
        <v>0</v>
      </c>
      <c r="AD174" s="88">
        <f t="shared" si="187"/>
        <v>0</v>
      </c>
      <c r="AE174" s="88"/>
      <c r="AF174" s="87">
        <f t="shared" si="187"/>
        <v>4000</v>
      </c>
      <c r="AG174" s="87">
        <f t="shared" si="187"/>
        <v>0</v>
      </c>
      <c r="AH174" s="87">
        <f t="shared" si="187"/>
        <v>4000</v>
      </c>
      <c r="AI174" s="87">
        <f t="shared" si="187"/>
        <v>0</v>
      </c>
      <c r="AJ174" s="87">
        <f t="shared" si="187"/>
        <v>0</v>
      </c>
      <c r="AK174" s="87">
        <f t="shared" si="187"/>
        <v>4000</v>
      </c>
      <c r="AL174" s="87">
        <f t="shared" si="187"/>
        <v>0</v>
      </c>
      <c r="AM174" s="87">
        <f t="shared" si="187"/>
        <v>4000</v>
      </c>
      <c r="AN174" s="87">
        <f t="shared" si="187"/>
        <v>-3978</v>
      </c>
      <c r="AO174" s="87">
        <f t="shared" si="187"/>
        <v>22</v>
      </c>
      <c r="AP174" s="87">
        <f t="shared" si="187"/>
        <v>0</v>
      </c>
      <c r="AQ174" s="87">
        <f t="shared" si="187"/>
        <v>22</v>
      </c>
      <c r="AR174" s="87">
        <f t="shared" si="187"/>
        <v>0</v>
      </c>
      <c r="AS174" s="87">
        <f t="shared" si="187"/>
        <v>0</v>
      </c>
      <c r="AT174" s="87">
        <f t="shared" si="187"/>
        <v>22</v>
      </c>
      <c r="AU174" s="87">
        <f t="shared" si="187"/>
        <v>22</v>
      </c>
      <c r="AV174" s="87">
        <f t="shared" si="187"/>
        <v>11579</v>
      </c>
      <c r="AW174" s="87">
        <f t="shared" si="187"/>
        <v>4705</v>
      </c>
      <c r="AX174" s="87">
        <f t="shared" si="187"/>
        <v>11601</v>
      </c>
      <c r="AY174" s="87">
        <f t="shared" si="187"/>
        <v>4727</v>
      </c>
      <c r="AZ174" s="87">
        <f t="shared" si="187"/>
        <v>0</v>
      </c>
      <c r="BA174" s="87">
        <f t="shared" si="187"/>
        <v>0</v>
      </c>
      <c r="BB174" s="87">
        <f t="shared" si="187"/>
        <v>11601</v>
      </c>
      <c r="BC174" s="87">
        <f t="shared" si="187"/>
        <v>4727</v>
      </c>
      <c r="BD174" s="84"/>
      <c r="BE174" s="84"/>
      <c r="BF174" s="87">
        <f aca="true" t="shared" si="188" ref="BF174:BU174">BF175</f>
        <v>11601</v>
      </c>
      <c r="BG174" s="87">
        <f t="shared" si="188"/>
        <v>4727</v>
      </c>
      <c r="BH174" s="87">
        <f t="shared" si="188"/>
        <v>0</v>
      </c>
      <c r="BI174" s="87">
        <f t="shared" si="188"/>
        <v>0</v>
      </c>
      <c r="BJ174" s="87">
        <f t="shared" si="188"/>
        <v>11601</v>
      </c>
      <c r="BK174" s="87">
        <f t="shared" si="188"/>
        <v>4727</v>
      </c>
      <c r="BL174" s="87">
        <f t="shared" si="188"/>
        <v>0</v>
      </c>
      <c r="BM174" s="87">
        <f t="shared" si="188"/>
        <v>0</v>
      </c>
      <c r="BN174" s="87">
        <f t="shared" si="188"/>
        <v>11601</v>
      </c>
      <c r="BO174" s="87"/>
      <c r="BP174" s="87">
        <f t="shared" si="188"/>
        <v>4727</v>
      </c>
      <c r="BQ174" s="87">
        <f t="shared" si="188"/>
        <v>-11579</v>
      </c>
      <c r="BR174" s="87">
        <f t="shared" si="188"/>
        <v>-4705</v>
      </c>
      <c r="BS174" s="87">
        <f t="shared" si="188"/>
        <v>22</v>
      </c>
      <c r="BT174" s="87">
        <f t="shared" si="188"/>
        <v>0</v>
      </c>
      <c r="BU174" s="87">
        <f t="shared" si="188"/>
        <v>22</v>
      </c>
      <c r="BV174" s="11"/>
      <c r="BW174" s="11"/>
      <c r="BX174" s="11"/>
    </row>
    <row r="175" spans="1:76" s="12" customFormat="1" ht="91.5" customHeight="1">
      <c r="A175" s="98" t="s">
        <v>243</v>
      </c>
      <c r="B175" s="99" t="s">
        <v>155</v>
      </c>
      <c r="C175" s="99" t="s">
        <v>126</v>
      </c>
      <c r="D175" s="100" t="s">
        <v>38</v>
      </c>
      <c r="E175" s="99" t="s">
        <v>150</v>
      </c>
      <c r="F175" s="82"/>
      <c r="G175" s="82"/>
      <c r="H175" s="82"/>
      <c r="I175" s="82"/>
      <c r="J175" s="82"/>
      <c r="K175" s="82"/>
      <c r="L175" s="82"/>
      <c r="M175" s="82"/>
      <c r="N175" s="87">
        <f>O175-M175</f>
        <v>4000</v>
      </c>
      <c r="O175" s="87">
        <v>4000</v>
      </c>
      <c r="P175" s="87"/>
      <c r="Q175" s="87">
        <v>4000</v>
      </c>
      <c r="R175" s="84"/>
      <c r="S175" s="84"/>
      <c r="T175" s="87">
        <f>O175+R175</f>
        <v>4000</v>
      </c>
      <c r="U175" s="87">
        <f>Q175+S175</f>
        <v>4000</v>
      </c>
      <c r="V175" s="84"/>
      <c r="W175" s="84"/>
      <c r="X175" s="87">
        <f>T175+V175</f>
        <v>4000</v>
      </c>
      <c r="Y175" s="87">
        <f>U175+W175</f>
        <v>4000</v>
      </c>
      <c r="Z175" s="84"/>
      <c r="AA175" s="88">
        <f>X175+Z175</f>
        <v>4000</v>
      </c>
      <c r="AB175" s="88">
        <f>Y175</f>
        <v>4000</v>
      </c>
      <c r="AC175" s="150"/>
      <c r="AD175" s="150"/>
      <c r="AE175" s="150"/>
      <c r="AF175" s="87">
        <f>AA175+AC175</f>
        <v>4000</v>
      </c>
      <c r="AG175" s="84"/>
      <c r="AH175" s="87">
        <f>AB175</f>
        <v>4000</v>
      </c>
      <c r="AI175" s="84"/>
      <c r="AJ175" s="84"/>
      <c r="AK175" s="87">
        <f>AF175+AI175</f>
        <v>4000</v>
      </c>
      <c r="AL175" s="87">
        <f>AG175</f>
        <v>0</v>
      </c>
      <c r="AM175" s="87">
        <f>AH175+AJ175</f>
        <v>4000</v>
      </c>
      <c r="AN175" s="87">
        <f>AO175-AM175</f>
        <v>-3978</v>
      </c>
      <c r="AO175" s="90">
        <v>22</v>
      </c>
      <c r="AP175" s="90"/>
      <c r="AQ175" s="90">
        <v>22</v>
      </c>
      <c r="AR175" s="90"/>
      <c r="AS175" s="84"/>
      <c r="AT175" s="87">
        <f>AO175+AR175</f>
        <v>22</v>
      </c>
      <c r="AU175" s="87">
        <f>AQ175+AS175</f>
        <v>22</v>
      </c>
      <c r="AV175" s="87">
        <v>11579</v>
      </c>
      <c r="AW175" s="87">
        <v>4705</v>
      </c>
      <c r="AX175" s="87">
        <f>AT175+AV175</f>
        <v>11601</v>
      </c>
      <c r="AY175" s="87">
        <f>AU175+AW175</f>
        <v>4727</v>
      </c>
      <c r="AZ175" s="84"/>
      <c r="BA175" s="84"/>
      <c r="BB175" s="87">
        <f>AX175+AZ175</f>
        <v>11601</v>
      </c>
      <c r="BC175" s="87">
        <f>AY175+BA175</f>
        <v>4727</v>
      </c>
      <c r="BD175" s="84"/>
      <c r="BE175" s="84"/>
      <c r="BF175" s="87">
        <f>BB175+BD175</f>
        <v>11601</v>
      </c>
      <c r="BG175" s="87">
        <f>BC175+BE175</f>
        <v>4727</v>
      </c>
      <c r="BH175" s="84"/>
      <c r="BI175" s="84"/>
      <c r="BJ175" s="87">
        <f>BB175+BH175</f>
        <v>11601</v>
      </c>
      <c r="BK175" s="87">
        <f>BC175+BI175</f>
        <v>4727</v>
      </c>
      <c r="BL175" s="84"/>
      <c r="BM175" s="84"/>
      <c r="BN175" s="87">
        <f>BJ175+BL175</f>
        <v>11601</v>
      </c>
      <c r="BO175" s="87"/>
      <c r="BP175" s="87">
        <f>BK175+BM175</f>
        <v>4727</v>
      </c>
      <c r="BQ175" s="87">
        <v>-11579</v>
      </c>
      <c r="BR175" s="87">
        <v>-4705</v>
      </c>
      <c r="BS175" s="87">
        <f>BN175+BQ175</f>
        <v>22</v>
      </c>
      <c r="BT175" s="87">
        <f>BO175</f>
        <v>0</v>
      </c>
      <c r="BU175" s="87">
        <f>BP175+BR175</f>
        <v>22</v>
      </c>
      <c r="BV175" s="11"/>
      <c r="BW175" s="11"/>
      <c r="BX175" s="11"/>
    </row>
    <row r="176" spans="1:76" s="12" customFormat="1" ht="83.25" hidden="1">
      <c r="A176" s="165" t="s">
        <v>231</v>
      </c>
      <c r="B176" s="99" t="s">
        <v>155</v>
      </c>
      <c r="C176" s="99" t="s">
        <v>126</v>
      </c>
      <c r="D176" s="100" t="s">
        <v>232</v>
      </c>
      <c r="E176" s="99"/>
      <c r="F176" s="82"/>
      <c r="G176" s="87">
        <f>G177</f>
        <v>98400</v>
      </c>
      <c r="H176" s="87">
        <f aca="true" t="shared" si="189" ref="H176:Q177">H177</f>
        <v>98400</v>
      </c>
      <c r="I176" s="87">
        <f t="shared" si="189"/>
        <v>0</v>
      </c>
      <c r="J176" s="87">
        <f t="shared" si="189"/>
        <v>105000</v>
      </c>
      <c r="K176" s="87">
        <f t="shared" si="189"/>
        <v>0</v>
      </c>
      <c r="L176" s="87">
        <f t="shared" si="189"/>
        <v>0</v>
      </c>
      <c r="M176" s="87">
        <f t="shared" si="189"/>
        <v>105000</v>
      </c>
      <c r="N176" s="87">
        <f t="shared" si="189"/>
        <v>-105000</v>
      </c>
      <c r="O176" s="87">
        <f t="shared" si="189"/>
        <v>0</v>
      </c>
      <c r="P176" s="87">
        <f t="shared" si="189"/>
        <v>0</v>
      </c>
      <c r="Q176" s="87">
        <f t="shared" si="189"/>
        <v>0</v>
      </c>
      <c r="R176" s="84"/>
      <c r="S176" s="84"/>
      <c r="T176" s="84"/>
      <c r="U176" s="84"/>
      <c r="V176" s="84"/>
      <c r="W176" s="84"/>
      <c r="X176" s="84"/>
      <c r="Y176" s="84"/>
      <c r="Z176" s="84"/>
      <c r="AA176" s="150"/>
      <c r="AB176" s="150"/>
      <c r="AC176" s="150"/>
      <c r="AD176" s="150"/>
      <c r="AE176" s="150"/>
      <c r="AF176" s="84"/>
      <c r="AG176" s="84"/>
      <c r="AH176" s="84"/>
      <c r="AI176" s="84"/>
      <c r="AJ176" s="84"/>
      <c r="AK176" s="151"/>
      <c r="AL176" s="151"/>
      <c r="AM176" s="151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11"/>
      <c r="BW176" s="11"/>
      <c r="BX176" s="11"/>
    </row>
    <row r="177" spans="1:76" s="12" customFormat="1" ht="50.25" customHeight="1" hidden="1">
      <c r="A177" s="165" t="s">
        <v>233</v>
      </c>
      <c r="B177" s="99" t="s">
        <v>155</v>
      </c>
      <c r="C177" s="99" t="s">
        <v>126</v>
      </c>
      <c r="D177" s="100" t="s">
        <v>234</v>
      </c>
      <c r="E177" s="99"/>
      <c r="F177" s="82"/>
      <c r="G177" s="87">
        <f>G178</f>
        <v>98400</v>
      </c>
      <c r="H177" s="87">
        <f t="shared" si="189"/>
        <v>98400</v>
      </c>
      <c r="I177" s="87">
        <f t="shared" si="189"/>
        <v>0</v>
      </c>
      <c r="J177" s="87">
        <f t="shared" si="189"/>
        <v>105000</v>
      </c>
      <c r="K177" s="87">
        <f t="shared" si="189"/>
        <v>0</v>
      </c>
      <c r="L177" s="87">
        <f t="shared" si="189"/>
        <v>0</v>
      </c>
      <c r="M177" s="87">
        <f t="shared" si="189"/>
        <v>105000</v>
      </c>
      <c r="N177" s="87">
        <f t="shared" si="189"/>
        <v>-105000</v>
      </c>
      <c r="O177" s="87">
        <f t="shared" si="189"/>
        <v>0</v>
      </c>
      <c r="P177" s="87">
        <f t="shared" si="189"/>
        <v>0</v>
      </c>
      <c r="Q177" s="87">
        <f t="shared" si="189"/>
        <v>0</v>
      </c>
      <c r="R177" s="84"/>
      <c r="S177" s="84"/>
      <c r="T177" s="84"/>
      <c r="U177" s="84"/>
      <c r="V177" s="84"/>
      <c r="W177" s="84"/>
      <c r="X177" s="84"/>
      <c r="Y177" s="84"/>
      <c r="Z177" s="84"/>
      <c r="AA177" s="150"/>
      <c r="AB177" s="150"/>
      <c r="AC177" s="150"/>
      <c r="AD177" s="150"/>
      <c r="AE177" s="150"/>
      <c r="AF177" s="84"/>
      <c r="AG177" s="84"/>
      <c r="AH177" s="84"/>
      <c r="AI177" s="84"/>
      <c r="AJ177" s="84"/>
      <c r="AK177" s="151"/>
      <c r="AL177" s="151"/>
      <c r="AM177" s="151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11"/>
      <c r="BW177" s="11"/>
      <c r="BX177" s="11"/>
    </row>
    <row r="178" spans="1:76" s="12" customFormat="1" ht="83.25" customHeight="1" hidden="1">
      <c r="A178" s="98" t="s">
        <v>244</v>
      </c>
      <c r="B178" s="99" t="s">
        <v>155</v>
      </c>
      <c r="C178" s="99" t="s">
        <v>126</v>
      </c>
      <c r="D178" s="100" t="s">
        <v>234</v>
      </c>
      <c r="E178" s="99" t="s">
        <v>142</v>
      </c>
      <c r="F178" s="82"/>
      <c r="G178" s="87">
        <f>H178-F178</f>
        <v>98400</v>
      </c>
      <c r="H178" s="87">
        <v>98400</v>
      </c>
      <c r="I178" s="87"/>
      <c r="J178" s="87">
        <v>105000</v>
      </c>
      <c r="K178" s="82"/>
      <c r="L178" s="82"/>
      <c r="M178" s="87">
        <v>105000</v>
      </c>
      <c r="N178" s="87">
        <f>O178-M178</f>
        <v>-105000</v>
      </c>
      <c r="O178" s="87"/>
      <c r="P178" s="87"/>
      <c r="Q178" s="87"/>
      <c r="R178" s="84"/>
      <c r="S178" s="84"/>
      <c r="T178" s="84"/>
      <c r="U178" s="84"/>
      <c r="V178" s="84"/>
      <c r="W178" s="84"/>
      <c r="X178" s="84"/>
      <c r="Y178" s="84"/>
      <c r="Z178" s="84"/>
      <c r="AA178" s="150"/>
      <c r="AB178" s="150"/>
      <c r="AC178" s="150"/>
      <c r="AD178" s="150"/>
      <c r="AE178" s="150"/>
      <c r="AF178" s="84"/>
      <c r="AG178" s="84"/>
      <c r="AH178" s="84"/>
      <c r="AI178" s="84"/>
      <c r="AJ178" s="84"/>
      <c r="AK178" s="151"/>
      <c r="AL178" s="151"/>
      <c r="AM178" s="151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11"/>
      <c r="BW178" s="11"/>
      <c r="BX178" s="11"/>
    </row>
    <row r="179" spans="1:76" s="12" customFormat="1" ht="28.5" customHeight="1">
      <c r="A179" s="165" t="s">
        <v>172</v>
      </c>
      <c r="B179" s="99" t="s">
        <v>155</v>
      </c>
      <c r="C179" s="99" t="s">
        <v>126</v>
      </c>
      <c r="D179" s="100" t="s">
        <v>52</v>
      </c>
      <c r="E179" s="99"/>
      <c r="F179" s="87" t="e">
        <f>F180+F181+F185+F187+#REF!</f>
        <v>#REF!</v>
      </c>
      <c r="G179" s="87">
        <f aca="true" t="shared" si="190" ref="G179:M179">G180+G181+G185+G187</f>
        <v>-158807</v>
      </c>
      <c r="H179" s="87">
        <f t="shared" si="190"/>
        <v>53275</v>
      </c>
      <c r="I179" s="87">
        <f t="shared" si="190"/>
        <v>0</v>
      </c>
      <c r="J179" s="87">
        <f t="shared" si="190"/>
        <v>59731</v>
      </c>
      <c r="K179" s="87">
        <f t="shared" si="190"/>
        <v>0</v>
      </c>
      <c r="L179" s="87">
        <f t="shared" si="190"/>
        <v>0</v>
      </c>
      <c r="M179" s="87">
        <f t="shared" si="190"/>
        <v>59731</v>
      </c>
      <c r="N179" s="87">
        <f aca="true" t="shared" si="191" ref="N179:Z179">N180+N181+N183+N185+N187</f>
        <v>-17583</v>
      </c>
      <c r="O179" s="87">
        <f t="shared" si="191"/>
        <v>42148</v>
      </c>
      <c r="P179" s="87">
        <f t="shared" si="191"/>
        <v>0</v>
      </c>
      <c r="Q179" s="87">
        <f t="shared" si="191"/>
        <v>42148</v>
      </c>
      <c r="R179" s="87">
        <f t="shared" si="191"/>
        <v>0</v>
      </c>
      <c r="S179" s="87">
        <f t="shared" si="191"/>
        <v>0</v>
      </c>
      <c r="T179" s="87">
        <f t="shared" si="191"/>
        <v>42148</v>
      </c>
      <c r="U179" s="87">
        <f t="shared" si="191"/>
        <v>42148</v>
      </c>
      <c r="V179" s="87">
        <f t="shared" si="191"/>
        <v>0</v>
      </c>
      <c r="W179" s="87">
        <f t="shared" si="191"/>
        <v>0</v>
      </c>
      <c r="X179" s="87">
        <f t="shared" si="191"/>
        <v>42148</v>
      </c>
      <c r="Y179" s="87">
        <f t="shared" si="191"/>
        <v>42148</v>
      </c>
      <c r="Z179" s="87">
        <f t="shared" si="191"/>
        <v>0</v>
      </c>
      <c r="AA179" s="88">
        <f>AA180+AA181+AA183+AA185+AA187</f>
        <v>42148</v>
      </c>
      <c r="AB179" s="88">
        <f>AB180+AB181+AB183+AB185+AB187</f>
        <v>42148</v>
      </c>
      <c r="AC179" s="88">
        <f>AC180+AC181+AC183+AC185+AC187</f>
        <v>0</v>
      </c>
      <c r="AD179" s="88">
        <f>AD180+AD181+AD183+AD185+AD187</f>
        <v>0</v>
      </c>
      <c r="AE179" s="88"/>
      <c r="AF179" s="87">
        <f aca="true" t="shared" si="192" ref="AF179:AU179">AF180+AF181+AF183+AF185+AF187</f>
        <v>42148</v>
      </c>
      <c r="AG179" s="87">
        <f t="shared" si="192"/>
        <v>0</v>
      </c>
      <c r="AH179" s="87">
        <f t="shared" si="192"/>
        <v>42148</v>
      </c>
      <c r="AI179" s="87">
        <f t="shared" si="192"/>
        <v>0</v>
      </c>
      <c r="AJ179" s="87">
        <f t="shared" si="192"/>
        <v>0</v>
      </c>
      <c r="AK179" s="87">
        <f t="shared" si="192"/>
        <v>42148</v>
      </c>
      <c r="AL179" s="87">
        <f t="shared" si="192"/>
        <v>0</v>
      </c>
      <c r="AM179" s="87">
        <f t="shared" si="192"/>
        <v>42148</v>
      </c>
      <c r="AN179" s="87">
        <f>AN180+AN181+AN183+AN185+AN187</f>
        <v>-23954</v>
      </c>
      <c r="AO179" s="87">
        <f t="shared" si="192"/>
        <v>18194</v>
      </c>
      <c r="AP179" s="87">
        <f t="shared" si="192"/>
        <v>0</v>
      </c>
      <c r="AQ179" s="87">
        <f t="shared" si="192"/>
        <v>18194</v>
      </c>
      <c r="AR179" s="87">
        <f t="shared" si="192"/>
        <v>0</v>
      </c>
      <c r="AS179" s="87">
        <f t="shared" si="192"/>
        <v>0</v>
      </c>
      <c r="AT179" s="87">
        <f t="shared" si="192"/>
        <v>18194</v>
      </c>
      <c r="AU179" s="87">
        <f t="shared" si="192"/>
        <v>18194</v>
      </c>
      <c r="AV179" s="87">
        <f aca="true" t="shared" si="193" ref="AV179:BC179">AV180+AV181+AV183+AV185+AV187</f>
        <v>0</v>
      </c>
      <c r="AW179" s="87">
        <f t="shared" si="193"/>
        <v>0</v>
      </c>
      <c r="AX179" s="87">
        <f t="shared" si="193"/>
        <v>18194</v>
      </c>
      <c r="AY179" s="87">
        <f t="shared" si="193"/>
        <v>18194</v>
      </c>
      <c r="AZ179" s="87">
        <f t="shared" si="193"/>
        <v>0</v>
      </c>
      <c r="BA179" s="87">
        <f t="shared" si="193"/>
        <v>0</v>
      </c>
      <c r="BB179" s="87">
        <f t="shared" si="193"/>
        <v>18194</v>
      </c>
      <c r="BC179" s="87">
        <f t="shared" si="193"/>
        <v>18194</v>
      </c>
      <c r="BD179" s="84"/>
      <c r="BE179" s="84"/>
      <c r="BF179" s="87">
        <f aca="true" t="shared" si="194" ref="BF179:BU179">BF180+BF181+BF183+BF185+BF187</f>
        <v>18194</v>
      </c>
      <c r="BG179" s="87">
        <f t="shared" si="194"/>
        <v>18194</v>
      </c>
      <c r="BH179" s="87">
        <f>BH180+BH181+BH183+BH185+BH187</f>
        <v>0</v>
      </c>
      <c r="BI179" s="87">
        <f>BI180+BI181+BI183+BI185+BI187</f>
        <v>0</v>
      </c>
      <c r="BJ179" s="87">
        <f>BJ180+BJ181+BJ183+BJ185+BJ187</f>
        <v>18194</v>
      </c>
      <c r="BK179" s="87">
        <f>BK180+BK181+BK183+BK185+BK187</f>
        <v>18194</v>
      </c>
      <c r="BL179" s="87">
        <f t="shared" si="194"/>
        <v>0</v>
      </c>
      <c r="BM179" s="87">
        <f t="shared" si="194"/>
        <v>0</v>
      </c>
      <c r="BN179" s="87">
        <f t="shared" si="194"/>
        <v>18194</v>
      </c>
      <c r="BO179" s="87"/>
      <c r="BP179" s="87">
        <f t="shared" si="194"/>
        <v>18194</v>
      </c>
      <c r="BQ179" s="87">
        <f t="shared" si="194"/>
        <v>0</v>
      </c>
      <c r="BR179" s="87">
        <f t="shared" si="194"/>
        <v>0</v>
      </c>
      <c r="BS179" s="87">
        <f t="shared" si="194"/>
        <v>18194</v>
      </c>
      <c r="BT179" s="87">
        <f t="shared" si="194"/>
        <v>0</v>
      </c>
      <c r="BU179" s="87">
        <f t="shared" si="194"/>
        <v>18194</v>
      </c>
      <c r="BV179" s="11"/>
      <c r="BW179" s="11"/>
      <c r="BX179" s="11"/>
    </row>
    <row r="180" spans="1:76" s="12" customFormat="1" ht="52.5" customHeight="1">
      <c r="A180" s="133" t="s">
        <v>136</v>
      </c>
      <c r="B180" s="99" t="s">
        <v>155</v>
      </c>
      <c r="C180" s="99" t="s">
        <v>126</v>
      </c>
      <c r="D180" s="100" t="s">
        <v>52</v>
      </c>
      <c r="E180" s="99" t="s">
        <v>137</v>
      </c>
      <c r="F180" s="87">
        <v>68234</v>
      </c>
      <c r="G180" s="87">
        <f>H180-F180</f>
        <v>-56893</v>
      </c>
      <c r="H180" s="87">
        <v>11341</v>
      </c>
      <c r="I180" s="87"/>
      <c r="J180" s="87">
        <v>12549</v>
      </c>
      <c r="K180" s="82"/>
      <c r="L180" s="82"/>
      <c r="M180" s="87">
        <v>12549</v>
      </c>
      <c r="N180" s="87">
        <f>O180-M180</f>
        <v>-672</v>
      </c>
      <c r="O180" s="87">
        <v>11877</v>
      </c>
      <c r="P180" s="87"/>
      <c r="Q180" s="87">
        <v>11877</v>
      </c>
      <c r="R180" s="84"/>
      <c r="S180" s="84"/>
      <c r="T180" s="87">
        <f>O180+R180</f>
        <v>11877</v>
      </c>
      <c r="U180" s="87">
        <f>Q180+S180</f>
        <v>11877</v>
      </c>
      <c r="V180" s="84"/>
      <c r="W180" s="84"/>
      <c r="X180" s="87">
        <f>T180+V180</f>
        <v>11877</v>
      </c>
      <c r="Y180" s="87">
        <f>U180+W180</f>
        <v>11877</v>
      </c>
      <c r="Z180" s="84"/>
      <c r="AA180" s="88">
        <f>X180+Z180</f>
        <v>11877</v>
      </c>
      <c r="AB180" s="88">
        <f>Y180</f>
        <v>11877</v>
      </c>
      <c r="AC180" s="150"/>
      <c r="AD180" s="150"/>
      <c r="AE180" s="150"/>
      <c r="AF180" s="87">
        <f>AA180+AC180</f>
        <v>11877</v>
      </c>
      <c r="AG180" s="84"/>
      <c r="AH180" s="87">
        <f>AB180</f>
        <v>11877</v>
      </c>
      <c r="AI180" s="84"/>
      <c r="AJ180" s="84"/>
      <c r="AK180" s="87">
        <f>AF180+AI180</f>
        <v>11877</v>
      </c>
      <c r="AL180" s="87">
        <f>AG180</f>
        <v>0</v>
      </c>
      <c r="AM180" s="87">
        <f>AH180+AJ180</f>
        <v>11877</v>
      </c>
      <c r="AN180" s="87">
        <f>AO180-AM180</f>
        <v>-11766</v>
      </c>
      <c r="AO180" s="90">
        <v>111</v>
      </c>
      <c r="AP180" s="90"/>
      <c r="AQ180" s="90">
        <v>111</v>
      </c>
      <c r="AR180" s="90"/>
      <c r="AS180" s="84"/>
      <c r="AT180" s="87">
        <f>AO180+AR180</f>
        <v>111</v>
      </c>
      <c r="AU180" s="87">
        <f>AQ180+AS180</f>
        <v>111</v>
      </c>
      <c r="AV180" s="84"/>
      <c r="AW180" s="84"/>
      <c r="AX180" s="87">
        <f>AT180+AV180</f>
        <v>111</v>
      </c>
      <c r="AY180" s="87">
        <f>AU180</f>
        <v>111</v>
      </c>
      <c r="AZ180" s="84"/>
      <c r="BA180" s="84"/>
      <c r="BB180" s="87">
        <f>AX180+AZ180</f>
        <v>111</v>
      </c>
      <c r="BC180" s="87">
        <f>AY180+BA180</f>
        <v>111</v>
      </c>
      <c r="BD180" s="84"/>
      <c r="BE180" s="84"/>
      <c r="BF180" s="87">
        <f>BB180+BD180</f>
        <v>111</v>
      </c>
      <c r="BG180" s="87">
        <f>BC180+BE180</f>
        <v>111</v>
      </c>
      <c r="BH180" s="84"/>
      <c r="BI180" s="84"/>
      <c r="BJ180" s="87">
        <f>BB180+BH180</f>
        <v>111</v>
      </c>
      <c r="BK180" s="87">
        <f>BC180+BI180</f>
        <v>111</v>
      </c>
      <c r="BL180" s="84"/>
      <c r="BM180" s="84"/>
      <c r="BN180" s="87">
        <f>BJ180+BL180</f>
        <v>111</v>
      </c>
      <c r="BO180" s="87"/>
      <c r="BP180" s="87">
        <f>BK180+BM180</f>
        <v>111</v>
      </c>
      <c r="BQ180" s="87"/>
      <c r="BR180" s="84"/>
      <c r="BS180" s="87">
        <f>BN180+BQ180</f>
        <v>111</v>
      </c>
      <c r="BT180" s="87">
        <f>BO180</f>
        <v>0</v>
      </c>
      <c r="BU180" s="87">
        <f>BP180+BR180</f>
        <v>111</v>
      </c>
      <c r="BV180" s="11"/>
      <c r="BW180" s="11"/>
      <c r="BX180" s="11"/>
    </row>
    <row r="181" spans="1:76" s="12" customFormat="1" ht="83.25" customHeight="1" hidden="1">
      <c r="A181" s="133" t="s">
        <v>203</v>
      </c>
      <c r="B181" s="99" t="s">
        <v>155</v>
      </c>
      <c r="C181" s="99" t="s">
        <v>126</v>
      </c>
      <c r="D181" s="100" t="s">
        <v>182</v>
      </c>
      <c r="E181" s="99"/>
      <c r="F181" s="101">
        <f aca="true" t="shared" si="195" ref="F181:Q181">F182</f>
        <v>21620</v>
      </c>
      <c r="G181" s="101">
        <f t="shared" si="195"/>
        <v>-4743</v>
      </c>
      <c r="H181" s="101">
        <f t="shared" si="195"/>
        <v>16877</v>
      </c>
      <c r="I181" s="101">
        <f t="shared" si="195"/>
        <v>0</v>
      </c>
      <c r="J181" s="101">
        <f t="shared" si="195"/>
        <v>20337</v>
      </c>
      <c r="K181" s="101">
        <f t="shared" si="195"/>
        <v>0</v>
      </c>
      <c r="L181" s="101">
        <f t="shared" si="195"/>
        <v>0</v>
      </c>
      <c r="M181" s="101">
        <f t="shared" si="195"/>
        <v>20337</v>
      </c>
      <c r="N181" s="101">
        <f t="shared" si="195"/>
        <v>-20337</v>
      </c>
      <c r="O181" s="101">
        <f t="shared" si="195"/>
        <v>0</v>
      </c>
      <c r="P181" s="101">
        <f t="shared" si="195"/>
        <v>0</v>
      </c>
      <c r="Q181" s="101">
        <f t="shared" si="195"/>
        <v>0</v>
      </c>
      <c r="R181" s="84"/>
      <c r="S181" s="84"/>
      <c r="T181" s="84"/>
      <c r="U181" s="84"/>
      <c r="V181" s="84"/>
      <c r="W181" s="84"/>
      <c r="X181" s="84"/>
      <c r="Y181" s="84"/>
      <c r="Z181" s="84"/>
      <c r="AA181" s="150"/>
      <c r="AB181" s="150"/>
      <c r="AC181" s="150"/>
      <c r="AD181" s="150"/>
      <c r="AE181" s="150"/>
      <c r="AF181" s="84"/>
      <c r="AG181" s="84"/>
      <c r="AH181" s="84"/>
      <c r="AI181" s="84"/>
      <c r="AJ181" s="84"/>
      <c r="AK181" s="151"/>
      <c r="AL181" s="151"/>
      <c r="AM181" s="151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11"/>
      <c r="BW181" s="11"/>
      <c r="BX181" s="11"/>
    </row>
    <row r="182" spans="1:76" s="14" customFormat="1" ht="82.5" customHeight="1" hidden="1">
      <c r="A182" s="98" t="s">
        <v>244</v>
      </c>
      <c r="B182" s="99" t="s">
        <v>155</v>
      </c>
      <c r="C182" s="99" t="s">
        <v>126</v>
      </c>
      <c r="D182" s="100" t="s">
        <v>182</v>
      </c>
      <c r="E182" s="99" t="s">
        <v>142</v>
      </c>
      <c r="F182" s="87">
        <v>21620</v>
      </c>
      <c r="G182" s="87">
        <f>H182-F182</f>
        <v>-4743</v>
      </c>
      <c r="H182" s="87">
        <v>16877</v>
      </c>
      <c r="I182" s="87"/>
      <c r="J182" s="87">
        <v>20337</v>
      </c>
      <c r="K182" s="114"/>
      <c r="L182" s="114"/>
      <c r="M182" s="87">
        <v>20337</v>
      </c>
      <c r="N182" s="87">
        <f>O182-M182</f>
        <v>-20337</v>
      </c>
      <c r="O182" s="87"/>
      <c r="P182" s="87"/>
      <c r="Q182" s="87"/>
      <c r="R182" s="89"/>
      <c r="S182" s="89"/>
      <c r="T182" s="89"/>
      <c r="U182" s="89"/>
      <c r="V182" s="89"/>
      <c r="W182" s="89"/>
      <c r="X182" s="89"/>
      <c r="Y182" s="89"/>
      <c r="Z182" s="89"/>
      <c r="AA182" s="152"/>
      <c r="AB182" s="152"/>
      <c r="AC182" s="152"/>
      <c r="AD182" s="152"/>
      <c r="AE182" s="152"/>
      <c r="AF182" s="89"/>
      <c r="AG182" s="89"/>
      <c r="AH182" s="89"/>
      <c r="AI182" s="89"/>
      <c r="AJ182" s="89"/>
      <c r="AK182" s="114"/>
      <c r="AL182" s="114"/>
      <c r="AM182" s="114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13"/>
      <c r="BW182" s="13"/>
      <c r="BX182" s="13"/>
    </row>
    <row r="183" spans="1:76" s="14" customFormat="1" ht="124.5" customHeight="1">
      <c r="A183" s="98" t="s">
        <v>256</v>
      </c>
      <c r="B183" s="99" t="s">
        <v>155</v>
      </c>
      <c r="C183" s="99" t="s">
        <v>126</v>
      </c>
      <c r="D183" s="100" t="s">
        <v>182</v>
      </c>
      <c r="E183" s="99"/>
      <c r="F183" s="87"/>
      <c r="G183" s="87"/>
      <c r="H183" s="87"/>
      <c r="I183" s="87"/>
      <c r="J183" s="87"/>
      <c r="K183" s="114"/>
      <c r="L183" s="114"/>
      <c r="M183" s="87"/>
      <c r="N183" s="87">
        <f aca="true" t="shared" si="196" ref="N183:BC183">N184</f>
        <v>14405</v>
      </c>
      <c r="O183" s="87">
        <f t="shared" si="196"/>
        <v>14405</v>
      </c>
      <c r="P183" s="87">
        <f t="shared" si="196"/>
        <v>0</v>
      </c>
      <c r="Q183" s="87">
        <f t="shared" si="196"/>
        <v>14405</v>
      </c>
      <c r="R183" s="87">
        <f t="shared" si="196"/>
        <v>0</v>
      </c>
      <c r="S183" s="87">
        <f t="shared" si="196"/>
        <v>0</v>
      </c>
      <c r="T183" s="87">
        <f t="shared" si="196"/>
        <v>14405</v>
      </c>
      <c r="U183" s="87">
        <f t="shared" si="196"/>
        <v>14405</v>
      </c>
      <c r="V183" s="87">
        <f t="shared" si="196"/>
        <v>0</v>
      </c>
      <c r="W183" s="87">
        <f t="shared" si="196"/>
        <v>0</v>
      </c>
      <c r="X183" s="87">
        <f t="shared" si="196"/>
        <v>14405</v>
      </c>
      <c r="Y183" s="87">
        <f t="shared" si="196"/>
        <v>14405</v>
      </c>
      <c r="Z183" s="87">
        <f t="shared" si="196"/>
        <v>0</v>
      </c>
      <c r="AA183" s="88">
        <f t="shared" si="196"/>
        <v>14405</v>
      </c>
      <c r="AB183" s="88">
        <f t="shared" si="196"/>
        <v>14405</v>
      </c>
      <c r="AC183" s="88">
        <f t="shared" si="196"/>
        <v>0</v>
      </c>
      <c r="AD183" s="88">
        <f t="shared" si="196"/>
        <v>0</v>
      </c>
      <c r="AE183" s="88"/>
      <c r="AF183" s="87">
        <f t="shared" si="196"/>
        <v>14405</v>
      </c>
      <c r="AG183" s="87">
        <f t="shared" si="196"/>
        <v>0</v>
      </c>
      <c r="AH183" s="87">
        <f t="shared" si="196"/>
        <v>14405</v>
      </c>
      <c r="AI183" s="87">
        <f t="shared" si="196"/>
        <v>0</v>
      </c>
      <c r="AJ183" s="87">
        <f t="shared" si="196"/>
        <v>0</v>
      </c>
      <c r="AK183" s="87">
        <f t="shared" si="196"/>
        <v>14405</v>
      </c>
      <c r="AL183" s="87">
        <f t="shared" si="196"/>
        <v>0</v>
      </c>
      <c r="AM183" s="87">
        <f t="shared" si="196"/>
        <v>14405</v>
      </c>
      <c r="AN183" s="87">
        <f t="shared" si="196"/>
        <v>2904</v>
      </c>
      <c r="AO183" s="87">
        <f t="shared" si="196"/>
        <v>17309</v>
      </c>
      <c r="AP183" s="87">
        <f t="shared" si="196"/>
        <v>0</v>
      </c>
      <c r="AQ183" s="87">
        <f t="shared" si="196"/>
        <v>17309</v>
      </c>
      <c r="AR183" s="87">
        <f t="shared" si="196"/>
        <v>0</v>
      </c>
      <c r="AS183" s="87">
        <f t="shared" si="196"/>
        <v>0</v>
      </c>
      <c r="AT183" s="87">
        <f t="shared" si="196"/>
        <v>17309</v>
      </c>
      <c r="AU183" s="87">
        <f t="shared" si="196"/>
        <v>17309</v>
      </c>
      <c r="AV183" s="87">
        <f t="shared" si="196"/>
        <v>0</v>
      </c>
      <c r="AW183" s="87">
        <f t="shared" si="196"/>
        <v>0</v>
      </c>
      <c r="AX183" s="87">
        <f t="shared" si="196"/>
        <v>17309</v>
      </c>
      <c r="AY183" s="87">
        <f t="shared" si="196"/>
        <v>17309</v>
      </c>
      <c r="AZ183" s="87">
        <f t="shared" si="196"/>
        <v>0</v>
      </c>
      <c r="BA183" s="87">
        <f t="shared" si="196"/>
        <v>0</v>
      </c>
      <c r="BB183" s="87">
        <f t="shared" si="196"/>
        <v>17309</v>
      </c>
      <c r="BC183" s="87">
        <f t="shared" si="196"/>
        <v>17309</v>
      </c>
      <c r="BD183" s="89"/>
      <c r="BE183" s="89"/>
      <c r="BF183" s="87">
        <f aca="true" t="shared" si="197" ref="BF183:BU183">BF184</f>
        <v>17309</v>
      </c>
      <c r="BG183" s="87">
        <f t="shared" si="197"/>
        <v>17309</v>
      </c>
      <c r="BH183" s="87">
        <f t="shared" si="197"/>
        <v>0</v>
      </c>
      <c r="BI183" s="87">
        <f t="shared" si="197"/>
        <v>0</v>
      </c>
      <c r="BJ183" s="87">
        <f t="shared" si="197"/>
        <v>17309</v>
      </c>
      <c r="BK183" s="87">
        <f t="shared" si="197"/>
        <v>17309</v>
      </c>
      <c r="BL183" s="87">
        <f t="shared" si="197"/>
        <v>0</v>
      </c>
      <c r="BM183" s="87">
        <f t="shared" si="197"/>
        <v>0</v>
      </c>
      <c r="BN183" s="87">
        <f t="shared" si="197"/>
        <v>17309</v>
      </c>
      <c r="BO183" s="87"/>
      <c r="BP183" s="87">
        <f t="shared" si="197"/>
        <v>17309</v>
      </c>
      <c r="BQ183" s="87">
        <f t="shared" si="197"/>
        <v>0</v>
      </c>
      <c r="BR183" s="87">
        <f t="shared" si="197"/>
        <v>0</v>
      </c>
      <c r="BS183" s="87">
        <f t="shared" si="197"/>
        <v>17309</v>
      </c>
      <c r="BT183" s="87">
        <f t="shared" si="197"/>
        <v>0</v>
      </c>
      <c r="BU183" s="87">
        <f t="shared" si="197"/>
        <v>17309</v>
      </c>
      <c r="BV183" s="13"/>
      <c r="BW183" s="13"/>
      <c r="BX183" s="13"/>
    </row>
    <row r="184" spans="1:76" s="14" customFormat="1" ht="90.75" customHeight="1">
      <c r="A184" s="98" t="s">
        <v>244</v>
      </c>
      <c r="B184" s="99" t="s">
        <v>155</v>
      </c>
      <c r="C184" s="99" t="s">
        <v>126</v>
      </c>
      <c r="D184" s="100" t="s">
        <v>182</v>
      </c>
      <c r="E184" s="99" t="s">
        <v>142</v>
      </c>
      <c r="F184" s="87"/>
      <c r="G184" s="87"/>
      <c r="H184" s="87"/>
      <c r="I184" s="87"/>
      <c r="J184" s="87"/>
      <c r="K184" s="114"/>
      <c r="L184" s="114"/>
      <c r="M184" s="87"/>
      <c r="N184" s="87">
        <f>O184-M184</f>
        <v>14405</v>
      </c>
      <c r="O184" s="87">
        <v>14405</v>
      </c>
      <c r="P184" s="87"/>
      <c r="Q184" s="87">
        <v>14405</v>
      </c>
      <c r="R184" s="89"/>
      <c r="S184" s="89"/>
      <c r="T184" s="87">
        <f>O184+R184</f>
        <v>14405</v>
      </c>
      <c r="U184" s="87">
        <f>Q184+S184</f>
        <v>14405</v>
      </c>
      <c r="V184" s="89"/>
      <c r="W184" s="89"/>
      <c r="X184" s="87">
        <f>T184+V184</f>
        <v>14405</v>
      </c>
      <c r="Y184" s="87">
        <f>U184+W184</f>
        <v>14405</v>
      </c>
      <c r="Z184" s="89"/>
      <c r="AA184" s="88">
        <f>X184+Z184</f>
        <v>14405</v>
      </c>
      <c r="AB184" s="88">
        <f>Y184</f>
        <v>14405</v>
      </c>
      <c r="AC184" s="152"/>
      <c r="AD184" s="152"/>
      <c r="AE184" s="152"/>
      <c r="AF184" s="87">
        <f>AA184+AC184</f>
        <v>14405</v>
      </c>
      <c r="AG184" s="89"/>
      <c r="AH184" s="87">
        <f>AB184</f>
        <v>14405</v>
      </c>
      <c r="AI184" s="89"/>
      <c r="AJ184" s="89"/>
      <c r="AK184" s="87">
        <f>AF184+AI184</f>
        <v>14405</v>
      </c>
      <c r="AL184" s="87">
        <f>AG184</f>
        <v>0</v>
      </c>
      <c r="AM184" s="87">
        <f>AH184+AJ184</f>
        <v>14405</v>
      </c>
      <c r="AN184" s="87">
        <f>AO184-AM184</f>
        <v>2904</v>
      </c>
      <c r="AO184" s="87">
        <v>17309</v>
      </c>
      <c r="AP184" s="87"/>
      <c r="AQ184" s="87">
        <v>17309</v>
      </c>
      <c r="AR184" s="87"/>
      <c r="AS184" s="89"/>
      <c r="AT184" s="87">
        <f>AO184+AR184</f>
        <v>17309</v>
      </c>
      <c r="AU184" s="87">
        <f>AQ184+AS184</f>
        <v>17309</v>
      </c>
      <c r="AV184" s="89"/>
      <c r="AW184" s="89"/>
      <c r="AX184" s="87">
        <f>AT184+AV184</f>
        <v>17309</v>
      </c>
      <c r="AY184" s="87">
        <f>AU184</f>
        <v>17309</v>
      </c>
      <c r="AZ184" s="89"/>
      <c r="BA184" s="89"/>
      <c r="BB184" s="87">
        <f>AX184+AZ184</f>
        <v>17309</v>
      </c>
      <c r="BC184" s="87">
        <f>AY184+BA184</f>
        <v>17309</v>
      </c>
      <c r="BD184" s="89"/>
      <c r="BE184" s="89"/>
      <c r="BF184" s="87">
        <f>BB184+BD184</f>
        <v>17309</v>
      </c>
      <c r="BG184" s="87">
        <f>BC184+BE184</f>
        <v>17309</v>
      </c>
      <c r="BH184" s="89"/>
      <c r="BI184" s="89"/>
      <c r="BJ184" s="87">
        <f>BB184+BH184</f>
        <v>17309</v>
      </c>
      <c r="BK184" s="87">
        <f>BC184+BI184</f>
        <v>17309</v>
      </c>
      <c r="BL184" s="89"/>
      <c r="BM184" s="89"/>
      <c r="BN184" s="87">
        <f>BJ184+BL184</f>
        <v>17309</v>
      </c>
      <c r="BO184" s="87"/>
      <c r="BP184" s="87">
        <f>BK184+BM184</f>
        <v>17309</v>
      </c>
      <c r="BQ184" s="87"/>
      <c r="BR184" s="89"/>
      <c r="BS184" s="87">
        <f>BN184+BQ184</f>
        <v>17309</v>
      </c>
      <c r="BT184" s="87">
        <f>BO184</f>
        <v>0</v>
      </c>
      <c r="BU184" s="87">
        <f>BP184+BR184</f>
        <v>17309</v>
      </c>
      <c r="BV184" s="13"/>
      <c r="BW184" s="13"/>
      <c r="BX184" s="13"/>
    </row>
    <row r="185" spans="1:76" s="14" customFormat="1" ht="49.5" customHeight="1" hidden="1">
      <c r="A185" s="98" t="s">
        <v>255</v>
      </c>
      <c r="B185" s="99" t="s">
        <v>155</v>
      </c>
      <c r="C185" s="99" t="s">
        <v>126</v>
      </c>
      <c r="D185" s="100" t="s">
        <v>183</v>
      </c>
      <c r="E185" s="99"/>
      <c r="F185" s="87">
        <f aca="true" t="shared" si="198" ref="F185:AY185">F186</f>
        <v>102576</v>
      </c>
      <c r="G185" s="87">
        <f t="shared" si="198"/>
        <v>-102576</v>
      </c>
      <c r="H185" s="87">
        <f t="shared" si="198"/>
        <v>0</v>
      </c>
      <c r="I185" s="87">
        <f t="shared" si="198"/>
        <v>0</v>
      </c>
      <c r="J185" s="87">
        <f t="shared" si="198"/>
        <v>0</v>
      </c>
      <c r="K185" s="87">
        <f t="shared" si="198"/>
        <v>0</v>
      </c>
      <c r="L185" s="87">
        <f t="shared" si="198"/>
        <v>0</v>
      </c>
      <c r="M185" s="87">
        <f t="shared" si="198"/>
        <v>0</v>
      </c>
      <c r="N185" s="87">
        <f t="shared" si="198"/>
        <v>15866</v>
      </c>
      <c r="O185" s="87">
        <f t="shared" si="198"/>
        <v>15866</v>
      </c>
      <c r="P185" s="87">
        <f t="shared" si="198"/>
        <v>0</v>
      </c>
      <c r="Q185" s="87">
        <f t="shared" si="198"/>
        <v>15866</v>
      </c>
      <c r="R185" s="87">
        <f t="shared" si="198"/>
        <v>0</v>
      </c>
      <c r="S185" s="87">
        <f t="shared" si="198"/>
        <v>0</v>
      </c>
      <c r="T185" s="87">
        <f t="shared" si="198"/>
        <v>15866</v>
      </c>
      <c r="U185" s="87">
        <f t="shared" si="198"/>
        <v>15866</v>
      </c>
      <c r="V185" s="87">
        <f t="shared" si="198"/>
        <v>0</v>
      </c>
      <c r="W185" s="87">
        <f t="shared" si="198"/>
        <v>0</v>
      </c>
      <c r="X185" s="87">
        <f t="shared" si="198"/>
        <v>15866</v>
      </c>
      <c r="Y185" s="87">
        <f t="shared" si="198"/>
        <v>15866</v>
      </c>
      <c r="Z185" s="87">
        <f t="shared" si="198"/>
        <v>0</v>
      </c>
      <c r="AA185" s="88">
        <f t="shared" si="198"/>
        <v>15866</v>
      </c>
      <c r="AB185" s="88">
        <f t="shared" si="198"/>
        <v>15866</v>
      </c>
      <c r="AC185" s="88">
        <f t="shared" si="198"/>
        <v>0</v>
      </c>
      <c r="AD185" s="88">
        <f t="shared" si="198"/>
        <v>0</v>
      </c>
      <c r="AE185" s="88"/>
      <c r="AF185" s="87">
        <f t="shared" si="198"/>
        <v>15866</v>
      </c>
      <c r="AG185" s="87">
        <f t="shared" si="198"/>
        <v>0</v>
      </c>
      <c r="AH185" s="87">
        <f t="shared" si="198"/>
        <v>15866</v>
      </c>
      <c r="AI185" s="87">
        <f t="shared" si="198"/>
        <v>0</v>
      </c>
      <c r="AJ185" s="87">
        <f t="shared" si="198"/>
        <v>0</v>
      </c>
      <c r="AK185" s="87">
        <f t="shared" si="198"/>
        <v>15866</v>
      </c>
      <c r="AL185" s="87">
        <f t="shared" si="198"/>
        <v>0</v>
      </c>
      <c r="AM185" s="87">
        <f t="shared" si="198"/>
        <v>15866</v>
      </c>
      <c r="AN185" s="87">
        <f t="shared" si="198"/>
        <v>-15866</v>
      </c>
      <c r="AO185" s="87">
        <f t="shared" si="198"/>
        <v>0</v>
      </c>
      <c r="AP185" s="87">
        <f t="shared" si="198"/>
        <v>0</v>
      </c>
      <c r="AQ185" s="87">
        <f t="shared" si="198"/>
        <v>0</v>
      </c>
      <c r="AR185" s="87">
        <f t="shared" si="198"/>
        <v>0</v>
      </c>
      <c r="AS185" s="87">
        <f t="shared" si="198"/>
        <v>0</v>
      </c>
      <c r="AT185" s="87">
        <f t="shared" si="198"/>
        <v>0</v>
      </c>
      <c r="AU185" s="87">
        <f t="shared" si="198"/>
        <v>0</v>
      </c>
      <c r="AV185" s="89"/>
      <c r="AW185" s="89"/>
      <c r="AX185" s="87">
        <f t="shared" si="198"/>
        <v>0</v>
      </c>
      <c r="AY185" s="87">
        <f t="shared" si="198"/>
        <v>0</v>
      </c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13"/>
      <c r="BW185" s="13"/>
      <c r="BX185" s="13"/>
    </row>
    <row r="186" spans="1:76" s="14" customFormat="1" ht="82.5" customHeight="1" hidden="1">
      <c r="A186" s="98" t="s">
        <v>244</v>
      </c>
      <c r="B186" s="99" t="s">
        <v>155</v>
      </c>
      <c r="C186" s="99" t="s">
        <v>126</v>
      </c>
      <c r="D186" s="100" t="s">
        <v>183</v>
      </c>
      <c r="E186" s="99" t="s">
        <v>142</v>
      </c>
      <c r="F186" s="87">
        <v>102576</v>
      </c>
      <c r="G186" s="87">
        <f>H186-F186</f>
        <v>-102576</v>
      </c>
      <c r="H186" s="87">
        <f>108465-108465</f>
        <v>0</v>
      </c>
      <c r="I186" s="87"/>
      <c r="J186" s="87">
        <f>116166-116166</f>
        <v>0</v>
      </c>
      <c r="K186" s="114"/>
      <c r="L186" s="114"/>
      <c r="M186" s="87"/>
      <c r="N186" s="87">
        <f>O186-M186</f>
        <v>15866</v>
      </c>
      <c r="O186" s="87">
        <v>15866</v>
      </c>
      <c r="P186" s="87"/>
      <c r="Q186" s="87">
        <v>15866</v>
      </c>
      <c r="R186" s="89"/>
      <c r="S186" s="89"/>
      <c r="T186" s="87">
        <f>O186+R186</f>
        <v>15866</v>
      </c>
      <c r="U186" s="87">
        <f>Q186+S186</f>
        <v>15866</v>
      </c>
      <c r="V186" s="89"/>
      <c r="W186" s="89"/>
      <c r="X186" s="87">
        <f>T186+V186</f>
        <v>15866</v>
      </c>
      <c r="Y186" s="87">
        <f>U186+W186</f>
        <v>15866</v>
      </c>
      <c r="Z186" s="89"/>
      <c r="AA186" s="88">
        <f>X186+Z186</f>
        <v>15866</v>
      </c>
      <c r="AB186" s="88">
        <f>Y186</f>
        <v>15866</v>
      </c>
      <c r="AC186" s="152"/>
      <c r="AD186" s="152"/>
      <c r="AE186" s="152"/>
      <c r="AF186" s="87">
        <f>AA186+AC186</f>
        <v>15866</v>
      </c>
      <c r="AG186" s="89"/>
      <c r="AH186" s="87">
        <f>AB186</f>
        <v>15866</v>
      </c>
      <c r="AI186" s="89"/>
      <c r="AJ186" s="89"/>
      <c r="AK186" s="87">
        <f>AF186+AI186</f>
        <v>15866</v>
      </c>
      <c r="AL186" s="87">
        <f>AG186</f>
        <v>0</v>
      </c>
      <c r="AM186" s="87">
        <f>AH186+AJ186</f>
        <v>15866</v>
      </c>
      <c r="AN186" s="87">
        <f>AO186-AM186</f>
        <v>-15866</v>
      </c>
      <c r="AO186" s="89"/>
      <c r="AP186" s="89"/>
      <c r="AQ186" s="89"/>
      <c r="AR186" s="89"/>
      <c r="AS186" s="89"/>
      <c r="AT186" s="87">
        <f>AO186+AR186</f>
        <v>0</v>
      </c>
      <c r="AU186" s="87">
        <f>AQ186+AS186</f>
        <v>0</v>
      </c>
      <c r="AV186" s="89"/>
      <c r="AW186" s="89"/>
      <c r="AX186" s="87">
        <f>AR186+AU186</f>
        <v>0</v>
      </c>
      <c r="AY186" s="87">
        <f>AT186+AV186</f>
        <v>0</v>
      </c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13"/>
      <c r="BW186" s="13"/>
      <c r="BX186" s="13"/>
    </row>
    <row r="187" spans="1:76" s="14" customFormat="1" ht="71.25" customHeight="1">
      <c r="A187" s="98" t="s">
        <v>357</v>
      </c>
      <c r="B187" s="99" t="s">
        <v>155</v>
      </c>
      <c r="C187" s="99" t="s">
        <v>126</v>
      </c>
      <c r="D187" s="100" t="s">
        <v>184</v>
      </c>
      <c r="E187" s="99"/>
      <c r="F187" s="87">
        <f aca="true" t="shared" si="199" ref="F187:Q187">F188</f>
        <v>19652</v>
      </c>
      <c r="G187" s="87">
        <f t="shared" si="199"/>
        <v>5405</v>
      </c>
      <c r="H187" s="87">
        <f t="shared" si="199"/>
        <v>25057</v>
      </c>
      <c r="I187" s="87">
        <f t="shared" si="199"/>
        <v>0</v>
      </c>
      <c r="J187" s="87">
        <f t="shared" si="199"/>
        <v>26845</v>
      </c>
      <c r="K187" s="87">
        <f t="shared" si="199"/>
        <v>0</v>
      </c>
      <c r="L187" s="87">
        <f t="shared" si="199"/>
        <v>0</v>
      </c>
      <c r="M187" s="87">
        <f t="shared" si="199"/>
        <v>26845</v>
      </c>
      <c r="N187" s="87">
        <f t="shared" si="199"/>
        <v>-26845</v>
      </c>
      <c r="O187" s="87">
        <f t="shared" si="199"/>
        <v>0</v>
      </c>
      <c r="P187" s="87">
        <f t="shared" si="199"/>
        <v>0</v>
      </c>
      <c r="Q187" s="87">
        <f t="shared" si="199"/>
        <v>0</v>
      </c>
      <c r="R187" s="89"/>
      <c r="S187" s="89"/>
      <c r="T187" s="89"/>
      <c r="U187" s="89"/>
      <c r="V187" s="89"/>
      <c r="W187" s="89"/>
      <c r="X187" s="89"/>
      <c r="Y187" s="89"/>
      <c r="Z187" s="89"/>
      <c r="AA187" s="152"/>
      <c r="AB187" s="152"/>
      <c r="AC187" s="152"/>
      <c r="AD187" s="152"/>
      <c r="AE187" s="152"/>
      <c r="AF187" s="89"/>
      <c r="AG187" s="89"/>
      <c r="AH187" s="89"/>
      <c r="AI187" s="89"/>
      <c r="AJ187" s="89"/>
      <c r="AK187" s="114"/>
      <c r="AL187" s="114"/>
      <c r="AM187" s="114"/>
      <c r="AN187" s="87">
        <f aca="true" t="shared" si="200" ref="AN187:BC187">AN188</f>
        <v>774</v>
      </c>
      <c r="AO187" s="87">
        <f t="shared" si="200"/>
        <v>774</v>
      </c>
      <c r="AP187" s="87">
        <f t="shared" si="200"/>
        <v>0</v>
      </c>
      <c r="AQ187" s="87">
        <f t="shared" si="200"/>
        <v>774</v>
      </c>
      <c r="AR187" s="87">
        <f t="shared" si="200"/>
        <v>0</v>
      </c>
      <c r="AS187" s="87">
        <f t="shared" si="200"/>
        <v>0</v>
      </c>
      <c r="AT187" s="87">
        <f t="shared" si="200"/>
        <v>774</v>
      </c>
      <c r="AU187" s="87">
        <f t="shared" si="200"/>
        <v>774</v>
      </c>
      <c r="AV187" s="87">
        <f t="shared" si="200"/>
        <v>0</v>
      </c>
      <c r="AW187" s="87">
        <f t="shared" si="200"/>
        <v>0</v>
      </c>
      <c r="AX187" s="87">
        <f t="shared" si="200"/>
        <v>774</v>
      </c>
      <c r="AY187" s="87">
        <f t="shared" si="200"/>
        <v>774</v>
      </c>
      <c r="AZ187" s="87">
        <f t="shared" si="200"/>
        <v>0</v>
      </c>
      <c r="BA187" s="87">
        <f t="shared" si="200"/>
        <v>0</v>
      </c>
      <c r="BB187" s="87">
        <f t="shared" si="200"/>
        <v>774</v>
      </c>
      <c r="BC187" s="87">
        <f t="shared" si="200"/>
        <v>774</v>
      </c>
      <c r="BD187" s="89"/>
      <c r="BE187" s="89"/>
      <c r="BF187" s="87">
        <f aca="true" t="shared" si="201" ref="BF187:BU187">BF188</f>
        <v>774</v>
      </c>
      <c r="BG187" s="87">
        <f t="shared" si="201"/>
        <v>774</v>
      </c>
      <c r="BH187" s="87">
        <f t="shared" si="201"/>
        <v>0</v>
      </c>
      <c r="BI187" s="87">
        <f t="shared" si="201"/>
        <v>0</v>
      </c>
      <c r="BJ187" s="87">
        <f t="shared" si="201"/>
        <v>774</v>
      </c>
      <c r="BK187" s="87">
        <f t="shared" si="201"/>
        <v>774</v>
      </c>
      <c r="BL187" s="87">
        <f t="shared" si="201"/>
        <v>0</v>
      </c>
      <c r="BM187" s="87">
        <f t="shared" si="201"/>
        <v>0</v>
      </c>
      <c r="BN187" s="87">
        <f t="shared" si="201"/>
        <v>774</v>
      </c>
      <c r="BO187" s="87"/>
      <c r="BP187" s="87">
        <f t="shared" si="201"/>
        <v>774</v>
      </c>
      <c r="BQ187" s="87">
        <f t="shared" si="201"/>
        <v>0</v>
      </c>
      <c r="BR187" s="87">
        <f t="shared" si="201"/>
        <v>0</v>
      </c>
      <c r="BS187" s="87">
        <f t="shared" si="201"/>
        <v>774</v>
      </c>
      <c r="BT187" s="87">
        <f t="shared" si="201"/>
        <v>0</v>
      </c>
      <c r="BU187" s="87">
        <f t="shared" si="201"/>
        <v>774</v>
      </c>
      <c r="BV187" s="13"/>
      <c r="BW187" s="13"/>
      <c r="BX187" s="13"/>
    </row>
    <row r="188" spans="1:76" s="14" customFormat="1" ht="82.5">
      <c r="A188" s="98" t="s">
        <v>244</v>
      </c>
      <c r="B188" s="99" t="s">
        <v>155</v>
      </c>
      <c r="C188" s="99" t="s">
        <v>126</v>
      </c>
      <c r="D188" s="100" t="s">
        <v>184</v>
      </c>
      <c r="E188" s="99" t="s">
        <v>142</v>
      </c>
      <c r="F188" s="87">
        <v>19652</v>
      </c>
      <c r="G188" s="87">
        <f>H188-F188</f>
        <v>5405</v>
      </c>
      <c r="H188" s="87">
        <v>25057</v>
      </c>
      <c r="I188" s="87"/>
      <c r="J188" s="87">
        <v>26845</v>
      </c>
      <c r="K188" s="114"/>
      <c r="L188" s="114"/>
      <c r="M188" s="87">
        <v>26845</v>
      </c>
      <c r="N188" s="87">
        <f>O188-M188</f>
        <v>-26845</v>
      </c>
      <c r="O188" s="87"/>
      <c r="P188" s="87"/>
      <c r="Q188" s="87"/>
      <c r="R188" s="89"/>
      <c r="S188" s="89"/>
      <c r="T188" s="89"/>
      <c r="U188" s="89"/>
      <c r="V188" s="89"/>
      <c r="W188" s="89"/>
      <c r="X188" s="89"/>
      <c r="Y188" s="89"/>
      <c r="Z188" s="89"/>
      <c r="AA188" s="152"/>
      <c r="AB188" s="152"/>
      <c r="AC188" s="152"/>
      <c r="AD188" s="152"/>
      <c r="AE188" s="152"/>
      <c r="AF188" s="89"/>
      <c r="AG188" s="89"/>
      <c r="AH188" s="89"/>
      <c r="AI188" s="89"/>
      <c r="AJ188" s="89"/>
      <c r="AK188" s="114"/>
      <c r="AL188" s="114"/>
      <c r="AM188" s="114"/>
      <c r="AN188" s="87">
        <f>AO188-AM188</f>
        <v>774</v>
      </c>
      <c r="AO188" s="90">
        <v>774</v>
      </c>
      <c r="AP188" s="90"/>
      <c r="AQ188" s="90">
        <v>774</v>
      </c>
      <c r="AR188" s="90"/>
      <c r="AS188" s="89"/>
      <c r="AT188" s="87">
        <f>AO188+AR188</f>
        <v>774</v>
      </c>
      <c r="AU188" s="87">
        <f>AQ188+AS188</f>
        <v>774</v>
      </c>
      <c r="AV188" s="89"/>
      <c r="AW188" s="89"/>
      <c r="AX188" s="87">
        <f>AT188+AV188</f>
        <v>774</v>
      </c>
      <c r="AY188" s="87">
        <f>AU188</f>
        <v>774</v>
      </c>
      <c r="AZ188" s="89"/>
      <c r="BA188" s="89"/>
      <c r="BB188" s="87">
        <f>AX188+AZ188</f>
        <v>774</v>
      </c>
      <c r="BC188" s="87">
        <f>AY188+BA188</f>
        <v>774</v>
      </c>
      <c r="BD188" s="89"/>
      <c r="BE188" s="89"/>
      <c r="BF188" s="87">
        <f>BB188+BD188</f>
        <v>774</v>
      </c>
      <c r="BG188" s="87">
        <f>BC188+BE188</f>
        <v>774</v>
      </c>
      <c r="BH188" s="89"/>
      <c r="BI188" s="89"/>
      <c r="BJ188" s="87">
        <f>BB188+BH188</f>
        <v>774</v>
      </c>
      <c r="BK188" s="87">
        <f>BC188+BI188</f>
        <v>774</v>
      </c>
      <c r="BL188" s="89"/>
      <c r="BM188" s="89"/>
      <c r="BN188" s="87">
        <f>BJ188+BL188</f>
        <v>774</v>
      </c>
      <c r="BO188" s="87"/>
      <c r="BP188" s="87">
        <f>BK188+BM188</f>
        <v>774</v>
      </c>
      <c r="BQ188" s="87"/>
      <c r="BR188" s="89"/>
      <c r="BS188" s="87">
        <f>BN188+BQ188</f>
        <v>774</v>
      </c>
      <c r="BT188" s="87">
        <f>BO188</f>
        <v>0</v>
      </c>
      <c r="BU188" s="87">
        <f>BP188+BR188</f>
        <v>774</v>
      </c>
      <c r="BV188" s="13"/>
      <c r="BW188" s="13"/>
      <c r="BX188" s="13"/>
    </row>
    <row r="189" spans="1:76" s="10" customFormat="1" ht="20.25" customHeight="1">
      <c r="A189" s="98" t="s">
        <v>120</v>
      </c>
      <c r="B189" s="99" t="s">
        <v>155</v>
      </c>
      <c r="C189" s="99" t="s">
        <v>126</v>
      </c>
      <c r="D189" s="100" t="s">
        <v>121</v>
      </c>
      <c r="E189" s="99"/>
      <c r="F189" s="101" t="e">
        <f>#REF!</f>
        <v>#REF!</v>
      </c>
      <c r="G189" s="101" t="e">
        <f>G190+#REF!</f>
        <v>#REF!</v>
      </c>
      <c r="H189" s="101" t="e">
        <f>H190+#REF!</f>
        <v>#REF!</v>
      </c>
      <c r="I189" s="101" t="e">
        <f>I190+#REF!</f>
        <v>#REF!</v>
      </c>
      <c r="J189" s="101" t="e">
        <f>J190+#REF!</f>
        <v>#REF!</v>
      </c>
      <c r="K189" s="101" t="e">
        <f>K190+#REF!</f>
        <v>#REF!</v>
      </c>
      <c r="L189" s="101" t="e">
        <f>L190+#REF!</f>
        <v>#REF!</v>
      </c>
      <c r="M189" s="101" t="e">
        <f>M190+#REF!</f>
        <v>#REF!</v>
      </c>
      <c r="N189" s="101">
        <f aca="true" t="shared" si="202" ref="N189:U189">N190+N191+N194</f>
        <v>-52043</v>
      </c>
      <c r="O189" s="101">
        <f t="shared" si="202"/>
        <v>6120</v>
      </c>
      <c r="P189" s="101">
        <f t="shared" si="202"/>
        <v>0</v>
      </c>
      <c r="Q189" s="101">
        <f t="shared" si="202"/>
        <v>6120</v>
      </c>
      <c r="R189" s="101">
        <f t="shared" si="202"/>
        <v>0</v>
      </c>
      <c r="S189" s="101">
        <f t="shared" si="202"/>
        <v>0</v>
      </c>
      <c r="T189" s="101">
        <f t="shared" si="202"/>
        <v>6120</v>
      </c>
      <c r="U189" s="101">
        <f t="shared" si="202"/>
        <v>6120</v>
      </c>
      <c r="V189" s="101">
        <f aca="true" t="shared" si="203" ref="V189:AB189">V190+V191+V194</f>
        <v>0</v>
      </c>
      <c r="W189" s="101">
        <f t="shared" si="203"/>
        <v>0</v>
      </c>
      <c r="X189" s="101">
        <f t="shared" si="203"/>
        <v>6120</v>
      </c>
      <c r="Y189" s="101">
        <f t="shared" si="203"/>
        <v>6120</v>
      </c>
      <c r="Z189" s="101">
        <f t="shared" si="203"/>
        <v>0</v>
      </c>
      <c r="AA189" s="102">
        <f t="shared" si="203"/>
        <v>6120</v>
      </c>
      <c r="AB189" s="102">
        <f t="shared" si="203"/>
        <v>6120</v>
      </c>
      <c r="AC189" s="102">
        <f>AC190+AC191+AC194</f>
        <v>0</v>
      </c>
      <c r="AD189" s="102">
        <f>AD190+AD191+AD194</f>
        <v>0</v>
      </c>
      <c r="AE189" s="102"/>
      <c r="AF189" s="101">
        <f aca="true" t="shared" si="204" ref="AF189:AU189">AF190+AF191+AF194</f>
        <v>6120</v>
      </c>
      <c r="AG189" s="101">
        <f t="shared" si="204"/>
        <v>0</v>
      </c>
      <c r="AH189" s="101">
        <f t="shared" si="204"/>
        <v>6120</v>
      </c>
      <c r="AI189" s="101">
        <f t="shared" si="204"/>
        <v>0</v>
      </c>
      <c r="AJ189" s="101">
        <f t="shared" si="204"/>
        <v>0</v>
      </c>
      <c r="AK189" s="101">
        <f t="shared" si="204"/>
        <v>6120</v>
      </c>
      <c r="AL189" s="101">
        <f t="shared" si="204"/>
        <v>0</v>
      </c>
      <c r="AM189" s="101">
        <f t="shared" si="204"/>
        <v>6120</v>
      </c>
      <c r="AN189" s="101">
        <f t="shared" si="204"/>
        <v>-6120</v>
      </c>
      <c r="AO189" s="101">
        <f t="shared" si="204"/>
        <v>0</v>
      </c>
      <c r="AP189" s="101">
        <f t="shared" si="204"/>
        <v>0</v>
      </c>
      <c r="AQ189" s="101">
        <f t="shared" si="204"/>
        <v>0</v>
      </c>
      <c r="AR189" s="101">
        <f t="shared" si="204"/>
        <v>0</v>
      </c>
      <c r="AS189" s="101">
        <f t="shared" si="204"/>
        <v>0</v>
      </c>
      <c r="AT189" s="101">
        <f t="shared" si="204"/>
        <v>0</v>
      </c>
      <c r="AU189" s="101">
        <f t="shared" si="204"/>
        <v>0</v>
      </c>
      <c r="AV189" s="77"/>
      <c r="AW189" s="77"/>
      <c r="AX189" s="101">
        <f>AX190+AX191+AX194</f>
        <v>0</v>
      </c>
      <c r="AY189" s="101">
        <f>AY190+AY191+AY194</f>
        <v>0</v>
      </c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87">
        <f>BQ197</f>
        <v>11579</v>
      </c>
      <c r="BR189" s="87">
        <f>BR197</f>
        <v>4705</v>
      </c>
      <c r="BS189" s="87">
        <f>BS197</f>
        <v>11579</v>
      </c>
      <c r="BT189" s="87">
        <f>BT197</f>
        <v>0</v>
      </c>
      <c r="BU189" s="87">
        <f>BU197</f>
        <v>4705</v>
      </c>
      <c r="BV189" s="9"/>
      <c r="BW189" s="9"/>
      <c r="BX189" s="9"/>
    </row>
    <row r="190" spans="1:76" s="10" customFormat="1" ht="66" hidden="1">
      <c r="A190" s="133" t="s">
        <v>136</v>
      </c>
      <c r="B190" s="99" t="s">
        <v>155</v>
      </c>
      <c r="C190" s="99" t="s">
        <v>126</v>
      </c>
      <c r="D190" s="100" t="s">
        <v>121</v>
      </c>
      <c r="E190" s="99" t="s">
        <v>137</v>
      </c>
      <c r="F190" s="101"/>
      <c r="G190" s="87">
        <f>H190-F190</f>
        <v>54307</v>
      </c>
      <c r="H190" s="101">
        <v>54307</v>
      </c>
      <c r="I190" s="101"/>
      <c r="J190" s="101">
        <v>58163</v>
      </c>
      <c r="K190" s="153"/>
      <c r="L190" s="153"/>
      <c r="M190" s="87">
        <v>58163</v>
      </c>
      <c r="N190" s="87">
        <f>O190-M190</f>
        <v>-58163</v>
      </c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8"/>
      <c r="AB190" s="88"/>
      <c r="AC190" s="88"/>
      <c r="AD190" s="88"/>
      <c r="AE190" s="88"/>
      <c r="AF190" s="87"/>
      <c r="AG190" s="87"/>
      <c r="AH190" s="87"/>
      <c r="AI190" s="87"/>
      <c r="AJ190" s="87"/>
      <c r="AK190" s="87"/>
      <c r="AL190" s="87"/>
      <c r="AM190" s="8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9"/>
      <c r="BW190" s="9"/>
      <c r="BX190" s="9"/>
    </row>
    <row r="191" spans="1:76" s="10" customFormat="1" ht="82.5" hidden="1">
      <c r="A191" s="98" t="s">
        <v>287</v>
      </c>
      <c r="B191" s="99" t="s">
        <v>155</v>
      </c>
      <c r="C191" s="99" t="s">
        <v>126</v>
      </c>
      <c r="D191" s="100" t="s">
        <v>279</v>
      </c>
      <c r="E191" s="99"/>
      <c r="F191" s="101"/>
      <c r="G191" s="87"/>
      <c r="H191" s="101"/>
      <c r="I191" s="101"/>
      <c r="J191" s="101"/>
      <c r="K191" s="153"/>
      <c r="L191" s="153"/>
      <c r="M191" s="87"/>
      <c r="N191" s="87">
        <f aca="true" t="shared" si="205" ref="N191:AD192">N192</f>
        <v>4080</v>
      </c>
      <c r="O191" s="87">
        <f t="shared" si="205"/>
        <v>4080</v>
      </c>
      <c r="P191" s="87">
        <f t="shared" si="205"/>
        <v>0</v>
      </c>
      <c r="Q191" s="87">
        <f t="shared" si="205"/>
        <v>6120</v>
      </c>
      <c r="R191" s="87">
        <f t="shared" si="205"/>
        <v>0</v>
      </c>
      <c r="S191" s="87">
        <f t="shared" si="205"/>
        <v>0</v>
      </c>
      <c r="T191" s="87">
        <f t="shared" si="205"/>
        <v>4080</v>
      </c>
      <c r="U191" s="87">
        <f t="shared" si="205"/>
        <v>6120</v>
      </c>
      <c r="V191" s="87">
        <f t="shared" si="205"/>
        <v>0</v>
      </c>
      <c r="W191" s="87">
        <f t="shared" si="205"/>
        <v>0</v>
      </c>
      <c r="X191" s="87">
        <f t="shared" si="205"/>
        <v>4080</v>
      </c>
      <c r="Y191" s="87">
        <f t="shared" si="205"/>
        <v>6120</v>
      </c>
      <c r="Z191" s="87">
        <f t="shared" si="205"/>
        <v>0</v>
      </c>
      <c r="AA191" s="88">
        <f t="shared" si="205"/>
        <v>4080</v>
      </c>
      <c r="AB191" s="88">
        <f t="shared" si="205"/>
        <v>6120</v>
      </c>
      <c r="AC191" s="88">
        <f t="shared" si="205"/>
        <v>0</v>
      </c>
      <c r="AD191" s="88">
        <f t="shared" si="205"/>
        <v>0</v>
      </c>
      <c r="AE191" s="88"/>
      <c r="AF191" s="87">
        <f aca="true" t="shared" si="206" ref="AC191:AR192">AF192</f>
        <v>4080</v>
      </c>
      <c r="AG191" s="87">
        <f t="shared" si="206"/>
        <v>0</v>
      </c>
      <c r="AH191" s="87">
        <f t="shared" si="206"/>
        <v>6120</v>
      </c>
      <c r="AI191" s="87">
        <f t="shared" si="206"/>
        <v>0</v>
      </c>
      <c r="AJ191" s="87">
        <f t="shared" si="206"/>
        <v>0</v>
      </c>
      <c r="AK191" s="87">
        <f t="shared" si="206"/>
        <v>4080</v>
      </c>
      <c r="AL191" s="87">
        <f t="shared" si="206"/>
        <v>0</v>
      </c>
      <c r="AM191" s="87">
        <f t="shared" si="206"/>
        <v>6120</v>
      </c>
      <c r="AN191" s="87">
        <f t="shared" si="206"/>
        <v>-6120</v>
      </c>
      <c r="AO191" s="87">
        <f t="shared" si="206"/>
        <v>0</v>
      </c>
      <c r="AP191" s="87">
        <f t="shared" si="206"/>
        <v>0</v>
      </c>
      <c r="AQ191" s="87">
        <f t="shared" si="206"/>
        <v>0</v>
      </c>
      <c r="AR191" s="87">
        <f t="shared" si="206"/>
        <v>0</v>
      </c>
      <c r="AS191" s="87">
        <f aca="true" t="shared" si="207" ref="AS191:AY192">AS192</f>
        <v>0</v>
      </c>
      <c r="AT191" s="87">
        <f t="shared" si="207"/>
        <v>0</v>
      </c>
      <c r="AU191" s="87">
        <f t="shared" si="207"/>
        <v>0</v>
      </c>
      <c r="AV191" s="77"/>
      <c r="AW191" s="77"/>
      <c r="AX191" s="87">
        <f t="shared" si="207"/>
        <v>0</v>
      </c>
      <c r="AY191" s="87">
        <f t="shared" si="207"/>
        <v>0</v>
      </c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9"/>
      <c r="BW191" s="9"/>
      <c r="BX191" s="9"/>
    </row>
    <row r="192" spans="1:76" s="14" customFormat="1" ht="148.5" hidden="1">
      <c r="A192" s="98" t="s">
        <v>278</v>
      </c>
      <c r="B192" s="99" t="s">
        <v>155</v>
      </c>
      <c r="C192" s="99" t="s">
        <v>126</v>
      </c>
      <c r="D192" s="100" t="s">
        <v>288</v>
      </c>
      <c r="E192" s="99"/>
      <c r="F192" s="87"/>
      <c r="G192" s="87"/>
      <c r="H192" s="89"/>
      <c r="I192" s="89"/>
      <c r="J192" s="89"/>
      <c r="K192" s="89"/>
      <c r="L192" s="89"/>
      <c r="M192" s="87"/>
      <c r="N192" s="87">
        <f t="shared" si="205"/>
        <v>4080</v>
      </c>
      <c r="O192" s="87">
        <f t="shared" si="205"/>
        <v>4080</v>
      </c>
      <c r="P192" s="87">
        <f t="shared" si="205"/>
        <v>0</v>
      </c>
      <c r="Q192" s="87">
        <f t="shared" si="205"/>
        <v>6120</v>
      </c>
      <c r="R192" s="87">
        <f t="shared" si="205"/>
        <v>0</v>
      </c>
      <c r="S192" s="87">
        <f t="shared" si="205"/>
        <v>0</v>
      </c>
      <c r="T192" s="87">
        <f t="shared" si="205"/>
        <v>4080</v>
      </c>
      <c r="U192" s="87">
        <f t="shared" si="205"/>
        <v>6120</v>
      </c>
      <c r="V192" s="87">
        <f t="shared" si="205"/>
        <v>0</v>
      </c>
      <c r="W192" s="87">
        <f t="shared" si="205"/>
        <v>0</v>
      </c>
      <c r="X192" s="87">
        <f t="shared" si="205"/>
        <v>4080</v>
      </c>
      <c r="Y192" s="87">
        <f t="shared" si="205"/>
        <v>6120</v>
      </c>
      <c r="Z192" s="87">
        <f t="shared" si="205"/>
        <v>0</v>
      </c>
      <c r="AA192" s="88">
        <f t="shared" si="205"/>
        <v>4080</v>
      </c>
      <c r="AB192" s="88">
        <f t="shared" si="205"/>
        <v>6120</v>
      </c>
      <c r="AC192" s="88">
        <f t="shared" si="206"/>
        <v>0</v>
      </c>
      <c r="AD192" s="88">
        <f t="shared" si="206"/>
        <v>0</v>
      </c>
      <c r="AE192" s="88"/>
      <c r="AF192" s="87">
        <f t="shared" si="206"/>
        <v>4080</v>
      </c>
      <c r="AG192" s="87">
        <f t="shared" si="206"/>
        <v>0</v>
      </c>
      <c r="AH192" s="87">
        <f t="shared" si="206"/>
        <v>6120</v>
      </c>
      <c r="AI192" s="87">
        <f t="shared" si="206"/>
        <v>0</v>
      </c>
      <c r="AJ192" s="87">
        <f t="shared" si="206"/>
        <v>0</v>
      </c>
      <c r="AK192" s="87">
        <f t="shared" si="206"/>
        <v>4080</v>
      </c>
      <c r="AL192" s="87">
        <f t="shared" si="206"/>
        <v>0</v>
      </c>
      <c r="AM192" s="87">
        <f t="shared" si="206"/>
        <v>6120</v>
      </c>
      <c r="AN192" s="87">
        <f t="shared" si="206"/>
        <v>-6120</v>
      </c>
      <c r="AO192" s="87">
        <f t="shared" si="206"/>
        <v>0</v>
      </c>
      <c r="AP192" s="87">
        <f t="shared" si="206"/>
        <v>0</v>
      </c>
      <c r="AQ192" s="87">
        <f t="shared" si="206"/>
        <v>0</v>
      </c>
      <c r="AR192" s="87">
        <f t="shared" si="206"/>
        <v>0</v>
      </c>
      <c r="AS192" s="87">
        <f t="shared" si="207"/>
        <v>0</v>
      </c>
      <c r="AT192" s="87">
        <f t="shared" si="207"/>
        <v>0</v>
      </c>
      <c r="AU192" s="87">
        <f t="shared" si="207"/>
        <v>0</v>
      </c>
      <c r="AV192" s="89"/>
      <c r="AW192" s="89"/>
      <c r="AX192" s="87">
        <f t="shared" si="207"/>
        <v>0</v>
      </c>
      <c r="AY192" s="87">
        <f t="shared" si="207"/>
        <v>0</v>
      </c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13"/>
      <c r="BW192" s="13"/>
      <c r="BX192" s="13"/>
    </row>
    <row r="193" spans="1:76" s="14" customFormat="1" ht="82.5" hidden="1">
      <c r="A193" s="98" t="s">
        <v>244</v>
      </c>
      <c r="B193" s="99" t="s">
        <v>155</v>
      </c>
      <c r="C193" s="99" t="s">
        <v>126</v>
      </c>
      <c r="D193" s="100" t="s">
        <v>288</v>
      </c>
      <c r="E193" s="99" t="s">
        <v>142</v>
      </c>
      <c r="F193" s="87"/>
      <c r="G193" s="87"/>
      <c r="H193" s="89"/>
      <c r="I193" s="89"/>
      <c r="J193" s="89"/>
      <c r="K193" s="89"/>
      <c r="L193" s="89"/>
      <c r="M193" s="87"/>
      <c r="N193" s="87">
        <f>O193-M193</f>
        <v>4080</v>
      </c>
      <c r="O193" s="87">
        <v>4080</v>
      </c>
      <c r="P193" s="87"/>
      <c r="Q193" s="87">
        <f>4080+2040</f>
        <v>6120</v>
      </c>
      <c r="R193" s="89"/>
      <c r="S193" s="89"/>
      <c r="T193" s="87">
        <f>O193+R193</f>
        <v>4080</v>
      </c>
      <c r="U193" s="87">
        <f>Q193+S193</f>
        <v>6120</v>
      </c>
      <c r="V193" s="89"/>
      <c r="W193" s="89"/>
      <c r="X193" s="87">
        <f>T193+V193</f>
        <v>4080</v>
      </c>
      <c r="Y193" s="87">
        <f>U193+W193</f>
        <v>6120</v>
      </c>
      <c r="Z193" s="89"/>
      <c r="AA193" s="88">
        <f>X193+Z193</f>
        <v>4080</v>
      </c>
      <c r="AB193" s="88">
        <f>Y193</f>
        <v>6120</v>
      </c>
      <c r="AC193" s="152"/>
      <c r="AD193" s="152"/>
      <c r="AE193" s="152"/>
      <c r="AF193" s="87">
        <f>AA193+AC193</f>
        <v>4080</v>
      </c>
      <c r="AG193" s="89"/>
      <c r="AH193" s="87">
        <f>AB193</f>
        <v>6120</v>
      </c>
      <c r="AI193" s="89"/>
      <c r="AJ193" s="89"/>
      <c r="AK193" s="87">
        <f>AF193+AI193</f>
        <v>4080</v>
      </c>
      <c r="AL193" s="87">
        <f>AG193</f>
        <v>0</v>
      </c>
      <c r="AM193" s="87">
        <f>AH193+AJ193</f>
        <v>6120</v>
      </c>
      <c r="AN193" s="87">
        <f>AO193-AM193</f>
        <v>-6120</v>
      </c>
      <c r="AO193" s="89"/>
      <c r="AP193" s="89"/>
      <c r="AQ193" s="89"/>
      <c r="AR193" s="89"/>
      <c r="AS193" s="89"/>
      <c r="AT193" s="87">
        <f>AO193+AR193</f>
        <v>0</v>
      </c>
      <c r="AU193" s="87">
        <f>AQ193+AS193</f>
        <v>0</v>
      </c>
      <c r="AV193" s="89"/>
      <c r="AW193" s="89"/>
      <c r="AX193" s="87">
        <f>AR193+AU193</f>
        <v>0</v>
      </c>
      <c r="AY193" s="87">
        <f>AT193+AV193</f>
        <v>0</v>
      </c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13"/>
      <c r="BW193" s="13"/>
      <c r="BX193" s="13"/>
    </row>
    <row r="194" spans="1:76" s="14" customFormat="1" ht="33" hidden="1">
      <c r="A194" s="98" t="s">
        <v>294</v>
      </c>
      <c r="B194" s="99" t="s">
        <v>155</v>
      </c>
      <c r="C194" s="99" t="s">
        <v>126</v>
      </c>
      <c r="D194" s="100" t="s">
        <v>280</v>
      </c>
      <c r="E194" s="99"/>
      <c r="F194" s="87"/>
      <c r="G194" s="87"/>
      <c r="H194" s="89"/>
      <c r="I194" s="89"/>
      <c r="J194" s="89"/>
      <c r="K194" s="89"/>
      <c r="L194" s="89"/>
      <c r="M194" s="87"/>
      <c r="N194" s="87">
        <f aca="true" t="shared" si="208" ref="N194:AD195">N195</f>
        <v>2040</v>
      </c>
      <c r="O194" s="87">
        <f t="shared" si="208"/>
        <v>2040</v>
      </c>
      <c r="P194" s="87">
        <f t="shared" si="208"/>
        <v>0</v>
      </c>
      <c r="Q194" s="87">
        <f t="shared" si="208"/>
        <v>0</v>
      </c>
      <c r="R194" s="87">
        <f t="shared" si="208"/>
        <v>0</v>
      </c>
      <c r="S194" s="87">
        <f t="shared" si="208"/>
        <v>0</v>
      </c>
      <c r="T194" s="87">
        <f t="shared" si="208"/>
        <v>2040</v>
      </c>
      <c r="U194" s="87">
        <f t="shared" si="208"/>
        <v>0</v>
      </c>
      <c r="V194" s="87">
        <f t="shared" si="208"/>
        <v>0</v>
      </c>
      <c r="W194" s="87">
        <f t="shared" si="208"/>
        <v>0</v>
      </c>
      <c r="X194" s="87">
        <f t="shared" si="208"/>
        <v>2040</v>
      </c>
      <c r="Y194" s="87">
        <f t="shared" si="208"/>
        <v>0</v>
      </c>
      <c r="Z194" s="87">
        <f t="shared" si="208"/>
        <v>0</v>
      </c>
      <c r="AA194" s="88">
        <f t="shared" si="208"/>
        <v>2040</v>
      </c>
      <c r="AB194" s="88">
        <f t="shared" si="208"/>
        <v>0</v>
      </c>
      <c r="AC194" s="88">
        <f t="shared" si="208"/>
        <v>0</v>
      </c>
      <c r="AD194" s="88">
        <f t="shared" si="208"/>
        <v>0</v>
      </c>
      <c r="AE194" s="88"/>
      <c r="AF194" s="87">
        <f aca="true" t="shared" si="209" ref="AC194:AQ195">AF195</f>
        <v>2040</v>
      </c>
      <c r="AG194" s="87">
        <f t="shared" si="209"/>
        <v>0</v>
      </c>
      <c r="AH194" s="87">
        <f t="shared" si="209"/>
        <v>0</v>
      </c>
      <c r="AI194" s="87">
        <f t="shared" si="209"/>
        <v>0</v>
      </c>
      <c r="AJ194" s="87">
        <f t="shared" si="209"/>
        <v>0</v>
      </c>
      <c r="AK194" s="87">
        <f t="shared" si="209"/>
        <v>2040</v>
      </c>
      <c r="AL194" s="87">
        <f t="shared" si="209"/>
        <v>0</v>
      </c>
      <c r="AM194" s="87">
        <f t="shared" si="209"/>
        <v>0</v>
      </c>
      <c r="AN194" s="87">
        <f t="shared" si="209"/>
        <v>0</v>
      </c>
      <c r="AO194" s="87">
        <f t="shared" si="209"/>
        <v>0</v>
      </c>
      <c r="AP194" s="87">
        <f t="shared" si="209"/>
        <v>0</v>
      </c>
      <c r="AQ194" s="87">
        <f t="shared" si="209"/>
        <v>0</v>
      </c>
      <c r="AR194" s="87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13"/>
      <c r="BW194" s="13"/>
      <c r="BX194" s="13"/>
    </row>
    <row r="195" spans="1:76" s="14" customFormat="1" ht="82.5" hidden="1">
      <c r="A195" s="98" t="s">
        <v>296</v>
      </c>
      <c r="B195" s="99" t="s">
        <v>155</v>
      </c>
      <c r="C195" s="99" t="s">
        <v>126</v>
      </c>
      <c r="D195" s="100" t="s">
        <v>281</v>
      </c>
      <c r="E195" s="99"/>
      <c r="F195" s="87"/>
      <c r="G195" s="87"/>
      <c r="H195" s="89"/>
      <c r="I195" s="89"/>
      <c r="J195" s="89"/>
      <c r="K195" s="89"/>
      <c r="L195" s="89"/>
      <c r="M195" s="87"/>
      <c r="N195" s="87">
        <f t="shared" si="208"/>
        <v>2040</v>
      </c>
      <c r="O195" s="87">
        <f t="shared" si="208"/>
        <v>2040</v>
      </c>
      <c r="P195" s="87">
        <f t="shared" si="208"/>
        <v>0</v>
      </c>
      <c r="Q195" s="87">
        <f t="shared" si="208"/>
        <v>0</v>
      </c>
      <c r="R195" s="87">
        <f t="shared" si="208"/>
        <v>0</v>
      </c>
      <c r="S195" s="87">
        <f t="shared" si="208"/>
        <v>0</v>
      </c>
      <c r="T195" s="87">
        <f t="shared" si="208"/>
        <v>2040</v>
      </c>
      <c r="U195" s="87">
        <f t="shared" si="208"/>
        <v>0</v>
      </c>
      <c r="V195" s="87">
        <f t="shared" si="208"/>
        <v>0</v>
      </c>
      <c r="W195" s="87">
        <f t="shared" si="208"/>
        <v>0</v>
      </c>
      <c r="X195" s="87">
        <f t="shared" si="208"/>
        <v>2040</v>
      </c>
      <c r="Y195" s="87">
        <f t="shared" si="208"/>
        <v>0</v>
      </c>
      <c r="Z195" s="87">
        <f t="shared" si="208"/>
        <v>0</v>
      </c>
      <c r="AA195" s="88">
        <f t="shared" si="208"/>
        <v>2040</v>
      </c>
      <c r="AB195" s="88">
        <f t="shared" si="208"/>
        <v>0</v>
      </c>
      <c r="AC195" s="88">
        <f t="shared" si="209"/>
        <v>0</v>
      </c>
      <c r="AD195" s="88">
        <f t="shared" si="209"/>
        <v>0</v>
      </c>
      <c r="AE195" s="88"/>
      <c r="AF195" s="87">
        <f t="shared" si="209"/>
        <v>2040</v>
      </c>
      <c r="AG195" s="87">
        <f t="shared" si="209"/>
        <v>0</v>
      </c>
      <c r="AH195" s="87">
        <f t="shared" si="209"/>
        <v>0</v>
      </c>
      <c r="AI195" s="87">
        <f t="shared" si="209"/>
        <v>0</v>
      </c>
      <c r="AJ195" s="87">
        <f t="shared" si="209"/>
        <v>0</v>
      </c>
      <c r="AK195" s="87">
        <f t="shared" si="209"/>
        <v>2040</v>
      </c>
      <c r="AL195" s="87">
        <f t="shared" si="209"/>
        <v>0</v>
      </c>
      <c r="AM195" s="87">
        <f t="shared" si="209"/>
        <v>0</v>
      </c>
      <c r="AN195" s="87">
        <f t="shared" si="209"/>
        <v>0</v>
      </c>
      <c r="AO195" s="87">
        <f t="shared" si="209"/>
        <v>0</v>
      </c>
      <c r="AP195" s="87">
        <f t="shared" si="209"/>
        <v>0</v>
      </c>
      <c r="AQ195" s="87">
        <f t="shared" si="209"/>
        <v>0</v>
      </c>
      <c r="AR195" s="87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13"/>
      <c r="BW195" s="13"/>
      <c r="BX195" s="13"/>
    </row>
    <row r="196" spans="1:76" s="14" customFormat="1" ht="82.5" hidden="1">
      <c r="A196" s="98" t="s">
        <v>244</v>
      </c>
      <c r="B196" s="99" t="s">
        <v>155</v>
      </c>
      <c r="C196" s="99" t="s">
        <v>126</v>
      </c>
      <c r="D196" s="100" t="s">
        <v>281</v>
      </c>
      <c r="E196" s="99" t="s">
        <v>142</v>
      </c>
      <c r="F196" s="87"/>
      <c r="G196" s="87"/>
      <c r="H196" s="89"/>
      <c r="I196" s="89"/>
      <c r="J196" s="89"/>
      <c r="K196" s="89"/>
      <c r="L196" s="89"/>
      <c r="M196" s="87"/>
      <c r="N196" s="87">
        <f>O196-M196</f>
        <v>2040</v>
      </c>
      <c r="O196" s="87">
        <v>2040</v>
      </c>
      <c r="P196" s="87"/>
      <c r="Q196" s="87"/>
      <c r="R196" s="89"/>
      <c r="S196" s="89"/>
      <c r="T196" s="87">
        <f>O196+R196</f>
        <v>2040</v>
      </c>
      <c r="U196" s="87">
        <f>Q196+S196</f>
        <v>0</v>
      </c>
      <c r="V196" s="89"/>
      <c r="W196" s="89"/>
      <c r="X196" s="87">
        <f>T196+V196</f>
        <v>2040</v>
      </c>
      <c r="Y196" s="87">
        <f>U196+W196</f>
        <v>0</v>
      </c>
      <c r="Z196" s="89"/>
      <c r="AA196" s="88">
        <f>X196+Z196</f>
        <v>2040</v>
      </c>
      <c r="AB196" s="88">
        <f>Y196</f>
        <v>0</v>
      </c>
      <c r="AC196" s="152"/>
      <c r="AD196" s="152"/>
      <c r="AE196" s="152"/>
      <c r="AF196" s="87">
        <f>AA196+AC196</f>
        <v>2040</v>
      </c>
      <c r="AG196" s="89"/>
      <c r="AH196" s="87">
        <f>AB196</f>
        <v>0</v>
      </c>
      <c r="AI196" s="89"/>
      <c r="AJ196" s="89"/>
      <c r="AK196" s="87">
        <f>AF196+AI196</f>
        <v>2040</v>
      </c>
      <c r="AL196" s="87">
        <f>AG196</f>
        <v>0</v>
      </c>
      <c r="AM196" s="87">
        <f>AH196+AJ196</f>
        <v>0</v>
      </c>
      <c r="AN196" s="87">
        <f>AO196-AM196</f>
        <v>0</v>
      </c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13"/>
      <c r="BW196" s="13"/>
      <c r="BX196" s="13"/>
    </row>
    <row r="197" spans="1:76" s="14" customFormat="1" ht="68.25" customHeight="1">
      <c r="A197" s="98" t="s">
        <v>383</v>
      </c>
      <c r="B197" s="99" t="s">
        <v>155</v>
      </c>
      <c r="C197" s="99" t="s">
        <v>126</v>
      </c>
      <c r="D197" s="100" t="s">
        <v>382</v>
      </c>
      <c r="E197" s="99"/>
      <c r="F197" s="87"/>
      <c r="G197" s="87"/>
      <c r="H197" s="89"/>
      <c r="I197" s="89"/>
      <c r="J197" s="89"/>
      <c r="K197" s="89"/>
      <c r="L197" s="89"/>
      <c r="M197" s="87"/>
      <c r="N197" s="87"/>
      <c r="O197" s="87"/>
      <c r="P197" s="87"/>
      <c r="Q197" s="87"/>
      <c r="R197" s="89"/>
      <c r="S197" s="89"/>
      <c r="T197" s="87"/>
      <c r="U197" s="87"/>
      <c r="V197" s="89"/>
      <c r="W197" s="89"/>
      <c r="X197" s="87"/>
      <c r="Y197" s="87"/>
      <c r="Z197" s="89"/>
      <c r="AA197" s="88"/>
      <c r="AB197" s="88"/>
      <c r="AC197" s="152"/>
      <c r="AD197" s="152"/>
      <c r="AE197" s="152"/>
      <c r="AF197" s="87"/>
      <c r="AG197" s="89"/>
      <c r="AH197" s="87"/>
      <c r="AI197" s="89"/>
      <c r="AJ197" s="89"/>
      <c r="AK197" s="87"/>
      <c r="AL197" s="87"/>
      <c r="AM197" s="87"/>
      <c r="AN197" s="87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7">
        <f>BQ198</f>
        <v>11579</v>
      </c>
      <c r="BR197" s="87">
        <f>BR198</f>
        <v>4705</v>
      </c>
      <c r="BS197" s="87">
        <f>BS198</f>
        <v>11579</v>
      </c>
      <c r="BT197" s="87">
        <f>BT198</f>
        <v>0</v>
      </c>
      <c r="BU197" s="87">
        <f>BU198</f>
        <v>4705</v>
      </c>
      <c r="BV197" s="13"/>
      <c r="BW197" s="13"/>
      <c r="BX197" s="13"/>
    </row>
    <row r="198" spans="1:76" s="14" customFormat="1" ht="82.5">
      <c r="A198" s="98" t="s">
        <v>243</v>
      </c>
      <c r="B198" s="99" t="s">
        <v>155</v>
      </c>
      <c r="C198" s="99" t="s">
        <v>126</v>
      </c>
      <c r="D198" s="100" t="s">
        <v>382</v>
      </c>
      <c r="E198" s="99" t="s">
        <v>150</v>
      </c>
      <c r="F198" s="87"/>
      <c r="G198" s="87"/>
      <c r="H198" s="89"/>
      <c r="I198" s="89"/>
      <c r="J198" s="89"/>
      <c r="K198" s="89"/>
      <c r="L198" s="89"/>
      <c r="M198" s="87"/>
      <c r="N198" s="87"/>
      <c r="O198" s="87"/>
      <c r="P198" s="87"/>
      <c r="Q198" s="87"/>
      <c r="R198" s="89"/>
      <c r="S198" s="89"/>
      <c r="T198" s="87"/>
      <c r="U198" s="87"/>
      <c r="V198" s="89"/>
      <c r="W198" s="89"/>
      <c r="X198" s="87"/>
      <c r="Y198" s="87"/>
      <c r="Z198" s="89"/>
      <c r="AA198" s="88"/>
      <c r="AB198" s="88"/>
      <c r="AC198" s="152"/>
      <c r="AD198" s="152"/>
      <c r="AE198" s="152"/>
      <c r="AF198" s="87"/>
      <c r="AG198" s="89"/>
      <c r="AH198" s="87"/>
      <c r="AI198" s="89"/>
      <c r="AJ198" s="89"/>
      <c r="AK198" s="87"/>
      <c r="AL198" s="87"/>
      <c r="AM198" s="87"/>
      <c r="AN198" s="87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7">
        <v>11579</v>
      </c>
      <c r="BR198" s="87">
        <v>4705</v>
      </c>
      <c r="BS198" s="87">
        <f>BN198+BQ198</f>
        <v>11579</v>
      </c>
      <c r="BT198" s="87">
        <f>BO198</f>
        <v>0</v>
      </c>
      <c r="BU198" s="87">
        <f>BP198+BR198</f>
        <v>4705</v>
      </c>
      <c r="BV198" s="13"/>
      <c r="BW198" s="13"/>
      <c r="BX198" s="13"/>
    </row>
    <row r="199" spans="1:76" s="16" customFormat="1" ht="15.75" customHeight="1">
      <c r="A199" s="98"/>
      <c r="B199" s="99"/>
      <c r="C199" s="99"/>
      <c r="D199" s="166"/>
      <c r="E199" s="99"/>
      <c r="F199" s="87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2"/>
      <c r="AB199" s="92"/>
      <c r="AC199" s="92"/>
      <c r="AD199" s="92"/>
      <c r="AE199" s="92"/>
      <c r="AF199" s="91"/>
      <c r="AG199" s="91"/>
      <c r="AH199" s="91"/>
      <c r="AI199" s="91"/>
      <c r="AJ199" s="91"/>
      <c r="AK199" s="87"/>
      <c r="AL199" s="87"/>
      <c r="AM199" s="87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15"/>
      <c r="BW199" s="15"/>
      <c r="BX199" s="15"/>
    </row>
    <row r="200" spans="1:76" s="18" customFormat="1" ht="16.5" customHeight="1">
      <c r="A200" s="79" t="s">
        <v>53</v>
      </c>
      <c r="B200" s="80" t="s">
        <v>155</v>
      </c>
      <c r="C200" s="80" t="s">
        <v>127</v>
      </c>
      <c r="D200" s="95"/>
      <c r="E200" s="80"/>
      <c r="F200" s="96" t="e">
        <f aca="true" t="shared" si="210" ref="F200:O200">F201+F203</f>
        <v>#REF!</v>
      </c>
      <c r="G200" s="96">
        <f t="shared" si="210"/>
        <v>58368</v>
      </c>
      <c r="H200" s="96">
        <f t="shared" si="210"/>
        <v>220971</v>
      </c>
      <c r="I200" s="96">
        <f t="shared" si="210"/>
        <v>0</v>
      </c>
      <c r="J200" s="96">
        <f t="shared" si="210"/>
        <v>236885</v>
      </c>
      <c r="K200" s="96">
        <f t="shared" si="210"/>
        <v>0</v>
      </c>
      <c r="L200" s="96">
        <f t="shared" si="210"/>
        <v>0</v>
      </c>
      <c r="M200" s="96">
        <f t="shared" si="210"/>
        <v>236885</v>
      </c>
      <c r="N200" s="96">
        <f t="shared" si="210"/>
        <v>-74314</v>
      </c>
      <c r="O200" s="96">
        <f t="shared" si="210"/>
        <v>162571</v>
      </c>
      <c r="P200" s="96">
        <f aca="true" t="shared" si="211" ref="P200:Y200">P201+P203</f>
        <v>0</v>
      </c>
      <c r="Q200" s="96">
        <f t="shared" si="211"/>
        <v>164384</v>
      </c>
      <c r="R200" s="96">
        <f t="shared" si="211"/>
        <v>0</v>
      </c>
      <c r="S200" s="96">
        <f t="shared" si="211"/>
        <v>0</v>
      </c>
      <c r="T200" s="96">
        <f t="shared" si="211"/>
        <v>162571</v>
      </c>
      <c r="U200" s="96">
        <f t="shared" si="211"/>
        <v>164384</v>
      </c>
      <c r="V200" s="96">
        <f t="shared" si="211"/>
        <v>0</v>
      </c>
      <c r="W200" s="96">
        <f t="shared" si="211"/>
        <v>0</v>
      </c>
      <c r="X200" s="96">
        <f t="shared" si="211"/>
        <v>162571</v>
      </c>
      <c r="Y200" s="96">
        <f t="shared" si="211"/>
        <v>164384</v>
      </c>
      <c r="Z200" s="96">
        <f>Z201+Z203</f>
        <v>0</v>
      </c>
      <c r="AA200" s="97">
        <f>AA201+AA203</f>
        <v>162571</v>
      </c>
      <c r="AB200" s="97">
        <f>AB201+AB203</f>
        <v>164384</v>
      </c>
      <c r="AC200" s="97">
        <f>AC201+AC203</f>
        <v>3566</v>
      </c>
      <c r="AD200" s="97">
        <f>AD201+AD203</f>
        <v>3566</v>
      </c>
      <c r="AE200" s="97"/>
      <c r="AF200" s="96">
        <f aca="true" t="shared" si="212" ref="AF200:AM200">AF201+AF203</f>
        <v>166137</v>
      </c>
      <c r="AG200" s="96">
        <f t="shared" si="212"/>
        <v>3566</v>
      </c>
      <c r="AH200" s="96">
        <f t="shared" si="212"/>
        <v>164384</v>
      </c>
      <c r="AI200" s="96">
        <f t="shared" si="212"/>
        <v>0</v>
      </c>
      <c r="AJ200" s="96">
        <f t="shared" si="212"/>
        <v>0</v>
      </c>
      <c r="AK200" s="96">
        <f t="shared" si="212"/>
        <v>166137</v>
      </c>
      <c r="AL200" s="96">
        <f t="shared" si="212"/>
        <v>3566</v>
      </c>
      <c r="AM200" s="96">
        <f t="shared" si="212"/>
        <v>164384</v>
      </c>
      <c r="AN200" s="96">
        <f aca="true" t="shared" si="213" ref="AN200:AV200">AN201+AN203</f>
        <v>3060</v>
      </c>
      <c r="AO200" s="96">
        <f t="shared" si="213"/>
        <v>167444</v>
      </c>
      <c r="AP200" s="96">
        <f t="shared" si="213"/>
        <v>0</v>
      </c>
      <c r="AQ200" s="96">
        <f t="shared" si="213"/>
        <v>168881</v>
      </c>
      <c r="AR200" s="96">
        <f t="shared" si="213"/>
        <v>0</v>
      </c>
      <c r="AS200" s="96">
        <f t="shared" si="213"/>
        <v>0</v>
      </c>
      <c r="AT200" s="96">
        <f t="shared" si="213"/>
        <v>167444</v>
      </c>
      <c r="AU200" s="96">
        <f t="shared" si="213"/>
        <v>168881</v>
      </c>
      <c r="AV200" s="96">
        <f t="shared" si="213"/>
        <v>-6000</v>
      </c>
      <c r="AW200" s="96">
        <f aca="true" t="shared" si="214" ref="AW200:BC200">AW201+AW203</f>
        <v>-2300</v>
      </c>
      <c r="AX200" s="96">
        <f t="shared" si="214"/>
        <v>161444</v>
      </c>
      <c r="AY200" s="96">
        <f t="shared" si="214"/>
        <v>166581</v>
      </c>
      <c r="AZ200" s="96">
        <f t="shared" si="214"/>
        <v>0</v>
      </c>
      <c r="BA200" s="96">
        <f t="shared" si="214"/>
        <v>0</v>
      </c>
      <c r="BB200" s="96">
        <f t="shared" si="214"/>
        <v>161444</v>
      </c>
      <c r="BC200" s="96">
        <f t="shared" si="214"/>
        <v>166581</v>
      </c>
      <c r="BD200" s="105"/>
      <c r="BE200" s="105"/>
      <c r="BF200" s="96">
        <f aca="true" t="shared" si="215" ref="BF200:BP200">BF201+BF203</f>
        <v>161444</v>
      </c>
      <c r="BG200" s="96">
        <f t="shared" si="215"/>
        <v>166581</v>
      </c>
      <c r="BH200" s="96">
        <f>BH201+BH203</f>
        <v>0</v>
      </c>
      <c r="BI200" s="96">
        <f>BI201+BI203</f>
        <v>0</v>
      </c>
      <c r="BJ200" s="96">
        <f>BJ201+BJ203</f>
        <v>161444</v>
      </c>
      <c r="BK200" s="96">
        <f>BK201+BK203</f>
        <v>166581</v>
      </c>
      <c r="BL200" s="96">
        <f t="shared" si="215"/>
        <v>0</v>
      </c>
      <c r="BM200" s="96">
        <f t="shared" si="215"/>
        <v>0</v>
      </c>
      <c r="BN200" s="96">
        <f t="shared" si="215"/>
        <v>161444</v>
      </c>
      <c r="BO200" s="96"/>
      <c r="BP200" s="96">
        <f t="shared" si="215"/>
        <v>166581</v>
      </c>
      <c r="BQ200" s="96">
        <f>BQ201+BQ203</f>
        <v>0</v>
      </c>
      <c r="BR200" s="96">
        <f>BR201+BR203</f>
        <v>0</v>
      </c>
      <c r="BS200" s="96">
        <f>BS201+BS203</f>
        <v>161444</v>
      </c>
      <c r="BT200" s="96">
        <f>BT201+BT203</f>
        <v>0</v>
      </c>
      <c r="BU200" s="96">
        <f>BU201+BU203</f>
        <v>166581</v>
      </c>
      <c r="BV200" s="17"/>
      <c r="BW200" s="17"/>
      <c r="BX200" s="17"/>
    </row>
    <row r="201" spans="1:76" s="18" customFormat="1" ht="57" customHeight="1">
      <c r="A201" s="98" t="s">
        <v>149</v>
      </c>
      <c r="B201" s="99" t="s">
        <v>155</v>
      </c>
      <c r="C201" s="99" t="s">
        <v>127</v>
      </c>
      <c r="D201" s="100" t="s">
        <v>38</v>
      </c>
      <c r="E201" s="99"/>
      <c r="F201" s="101">
        <f aca="true" t="shared" si="216" ref="F201:BC201">F202</f>
        <v>17592</v>
      </c>
      <c r="G201" s="101">
        <f t="shared" si="216"/>
        <v>3251</v>
      </c>
      <c r="H201" s="101">
        <f t="shared" si="216"/>
        <v>20843</v>
      </c>
      <c r="I201" s="101">
        <f t="shared" si="216"/>
        <v>0</v>
      </c>
      <c r="J201" s="101">
        <f t="shared" si="216"/>
        <v>22551</v>
      </c>
      <c r="K201" s="101">
        <f t="shared" si="216"/>
        <v>0</v>
      </c>
      <c r="L201" s="101">
        <f t="shared" si="216"/>
        <v>0</v>
      </c>
      <c r="M201" s="101">
        <f t="shared" si="216"/>
        <v>22551</v>
      </c>
      <c r="N201" s="101">
        <f t="shared" si="216"/>
        <v>-21051</v>
      </c>
      <c r="O201" s="101">
        <f t="shared" si="216"/>
        <v>1500</v>
      </c>
      <c r="P201" s="101">
        <f t="shared" si="216"/>
        <v>0</v>
      </c>
      <c r="Q201" s="101">
        <f t="shared" si="216"/>
        <v>3313</v>
      </c>
      <c r="R201" s="101">
        <f t="shared" si="216"/>
        <v>0</v>
      </c>
      <c r="S201" s="101">
        <f t="shared" si="216"/>
        <v>0</v>
      </c>
      <c r="T201" s="101">
        <f t="shared" si="216"/>
        <v>1500</v>
      </c>
      <c r="U201" s="101">
        <f t="shared" si="216"/>
        <v>3313</v>
      </c>
      <c r="V201" s="101">
        <f t="shared" si="216"/>
        <v>0</v>
      </c>
      <c r="W201" s="101">
        <f t="shared" si="216"/>
        <v>0</v>
      </c>
      <c r="X201" s="101">
        <f t="shared" si="216"/>
        <v>1500</v>
      </c>
      <c r="Y201" s="101">
        <f t="shared" si="216"/>
        <v>3313</v>
      </c>
      <c r="Z201" s="101">
        <f t="shared" si="216"/>
        <v>0</v>
      </c>
      <c r="AA201" s="102">
        <f t="shared" si="216"/>
        <v>1500</v>
      </c>
      <c r="AB201" s="102">
        <f t="shared" si="216"/>
        <v>3313</v>
      </c>
      <c r="AC201" s="102">
        <f t="shared" si="216"/>
        <v>0</v>
      </c>
      <c r="AD201" s="102">
        <f t="shared" si="216"/>
        <v>0</v>
      </c>
      <c r="AE201" s="102"/>
      <c r="AF201" s="101">
        <f t="shared" si="216"/>
        <v>1500</v>
      </c>
      <c r="AG201" s="101">
        <f t="shared" si="216"/>
        <v>0</v>
      </c>
      <c r="AH201" s="101">
        <f t="shared" si="216"/>
        <v>3313</v>
      </c>
      <c r="AI201" s="101">
        <f t="shared" si="216"/>
        <v>0</v>
      </c>
      <c r="AJ201" s="101">
        <f t="shared" si="216"/>
        <v>0</v>
      </c>
      <c r="AK201" s="101">
        <f t="shared" si="216"/>
        <v>1500</v>
      </c>
      <c r="AL201" s="101">
        <f t="shared" si="216"/>
        <v>0</v>
      </c>
      <c r="AM201" s="101">
        <f t="shared" si="216"/>
        <v>3313</v>
      </c>
      <c r="AN201" s="101">
        <f t="shared" si="216"/>
        <v>11314</v>
      </c>
      <c r="AO201" s="101">
        <f t="shared" si="216"/>
        <v>14627</v>
      </c>
      <c r="AP201" s="101">
        <f t="shared" si="216"/>
        <v>0</v>
      </c>
      <c r="AQ201" s="101">
        <f t="shared" si="216"/>
        <v>16064</v>
      </c>
      <c r="AR201" s="101">
        <f t="shared" si="216"/>
        <v>0</v>
      </c>
      <c r="AS201" s="101">
        <f t="shared" si="216"/>
        <v>0</v>
      </c>
      <c r="AT201" s="101">
        <f t="shared" si="216"/>
        <v>14627</v>
      </c>
      <c r="AU201" s="101">
        <f t="shared" si="216"/>
        <v>16064</v>
      </c>
      <c r="AV201" s="101">
        <f t="shared" si="216"/>
        <v>-6000</v>
      </c>
      <c r="AW201" s="101">
        <f t="shared" si="216"/>
        <v>-2300</v>
      </c>
      <c r="AX201" s="101">
        <f t="shared" si="216"/>
        <v>8627</v>
      </c>
      <c r="AY201" s="101">
        <f t="shared" si="216"/>
        <v>13764</v>
      </c>
      <c r="AZ201" s="101">
        <f t="shared" si="216"/>
        <v>0</v>
      </c>
      <c r="BA201" s="101">
        <f t="shared" si="216"/>
        <v>0</v>
      </c>
      <c r="BB201" s="101">
        <f t="shared" si="216"/>
        <v>8627</v>
      </c>
      <c r="BC201" s="101">
        <f t="shared" si="216"/>
        <v>13764</v>
      </c>
      <c r="BD201" s="105"/>
      <c r="BE201" s="105"/>
      <c r="BF201" s="101">
        <f aca="true" t="shared" si="217" ref="BF201:BU201">BF202</f>
        <v>8627</v>
      </c>
      <c r="BG201" s="101">
        <f t="shared" si="217"/>
        <v>13764</v>
      </c>
      <c r="BH201" s="101">
        <f t="shared" si="217"/>
        <v>0</v>
      </c>
      <c r="BI201" s="101">
        <f t="shared" si="217"/>
        <v>0</v>
      </c>
      <c r="BJ201" s="101">
        <f t="shared" si="217"/>
        <v>8627</v>
      </c>
      <c r="BK201" s="101">
        <f t="shared" si="217"/>
        <v>13764</v>
      </c>
      <c r="BL201" s="101">
        <f t="shared" si="217"/>
        <v>0</v>
      </c>
      <c r="BM201" s="101">
        <f t="shared" si="217"/>
        <v>0</v>
      </c>
      <c r="BN201" s="101">
        <f t="shared" si="217"/>
        <v>8627</v>
      </c>
      <c r="BO201" s="101"/>
      <c r="BP201" s="101">
        <f t="shared" si="217"/>
        <v>13764</v>
      </c>
      <c r="BQ201" s="101">
        <f t="shared" si="217"/>
        <v>0</v>
      </c>
      <c r="BR201" s="101">
        <f t="shared" si="217"/>
        <v>0</v>
      </c>
      <c r="BS201" s="101">
        <f t="shared" si="217"/>
        <v>8627</v>
      </c>
      <c r="BT201" s="101">
        <f t="shared" si="217"/>
        <v>0</v>
      </c>
      <c r="BU201" s="101">
        <f t="shared" si="217"/>
        <v>13764</v>
      </c>
      <c r="BV201" s="17"/>
      <c r="BW201" s="17"/>
      <c r="BX201" s="17"/>
    </row>
    <row r="202" spans="1:76" s="22" customFormat="1" ht="84" customHeight="1">
      <c r="A202" s="98" t="s">
        <v>243</v>
      </c>
      <c r="B202" s="99" t="s">
        <v>155</v>
      </c>
      <c r="C202" s="99" t="s">
        <v>127</v>
      </c>
      <c r="D202" s="100" t="s">
        <v>38</v>
      </c>
      <c r="E202" s="99" t="s">
        <v>150</v>
      </c>
      <c r="F202" s="87">
        <v>17592</v>
      </c>
      <c r="G202" s="87">
        <f>H202-F202</f>
        <v>3251</v>
      </c>
      <c r="H202" s="87">
        <v>20843</v>
      </c>
      <c r="I202" s="87"/>
      <c r="J202" s="87">
        <v>22551</v>
      </c>
      <c r="K202" s="157"/>
      <c r="L202" s="157"/>
      <c r="M202" s="87">
        <v>22551</v>
      </c>
      <c r="N202" s="87">
        <f>O202-M202</f>
        <v>-21051</v>
      </c>
      <c r="O202" s="87">
        <v>1500</v>
      </c>
      <c r="P202" s="87"/>
      <c r="Q202" s="87">
        <v>3313</v>
      </c>
      <c r="R202" s="157"/>
      <c r="S202" s="157"/>
      <c r="T202" s="87">
        <f>O202+R202</f>
        <v>1500</v>
      </c>
      <c r="U202" s="87">
        <f>Q202+S202</f>
        <v>3313</v>
      </c>
      <c r="V202" s="157"/>
      <c r="W202" s="157"/>
      <c r="X202" s="87">
        <f>T202+V202</f>
        <v>1500</v>
      </c>
      <c r="Y202" s="87">
        <f>U202+W202</f>
        <v>3313</v>
      </c>
      <c r="Z202" s="157"/>
      <c r="AA202" s="88">
        <f>X202+Z202</f>
        <v>1500</v>
      </c>
      <c r="AB202" s="88">
        <f>Y202</f>
        <v>3313</v>
      </c>
      <c r="AC202" s="158"/>
      <c r="AD202" s="158"/>
      <c r="AE202" s="158"/>
      <c r="AF202" s="87">
        <f>AA202+AC202</f>
        <v>1500</v>
      </c>
      <c r="AG202" s="157"/>
      <c r="AH202" s="87">
        <f>AB202</f>
        <v>3313</v>
      </c>
      <c r="AI202" s="157"/>
      <c r="AJ202" s="157"/>
      <c r="AK202" s="87">
        <f>AF202+AI202</f>
        <v>1500</v>
      </c>
      <c r="AL202" s="87">
        <f>AG202</f>
        <v>0</v>
      </c>
      <c r="AM202" s="87">
        <f>AH202+AJ202</f>
        <v>3313</v>
      </c>
      <c r="AN202" s="87">
        <f>AO202-AM202</f>
        <v>11314</v>
      </c>
      <c r="AO202" s="87">
        <v>14627</v>
      </c>
      <c r="AP202" s="87"/>
      <c r="AQ202" s="87">
        <v>16064</v>
      </c>
      <c r="AR202" s="87"/>
      <c r="AS202" s="157"/>
      <c r="AT202" s="87">
        <f>AO202+AR202</f>
        <v>14627</v>
      </c>
      <c r="AU202" s="87">
        <f>AQ202+AS202</f>
        <v>16064</v>
      </c>
      <c r="AV202" s="87">
        <v>-6000</v>
      </c>
      <c r="AW202" s="87">
        <v>-2300</v>
      </c>
      <c r="AX202" s="87">
        <f>AT202+AV202</f>
        <v>8627</v>
      </c>
      <c r="AY202" s="87">
        <f>AU202+AW202</f>
        <v>13764</v>
      </c>
      <c r="AZ202" s="157"/>
      <c r="BA202" s="157"/>
      <c r="BB202" s="87">
        <f>AX202+AZ202</f>
        <v>8627</v>
      </c>
      <c r="BC202" s="87">
        <f>AY202+BA202</f>
        <v>13764</v>
      </c>
      <c r="BD202" s="157"/>
      <c r="BE202" s="157"/>
      <c r="BF202" s="87">
        <f>BB202+BD202</f>
        <v>8627</v>
      </c>
      <c r="BG202" s="87">
        <f>BC202+BE202</f>
        <v>13764</v>
      </c>
      <c r="BH202" s="157"/>
      <c r="BI202" s="157"/>
      <c r="BJ202" s="87">
        <f>BB202+BH202</f>
        <v>8627</v>
      </c>
      <c r="BK202" s="87">
        <f>BC202+BI202</f>
        <v>13764</v>
      </c>
      <c r="BL202" s="157"/>
      <c r="BM202" s="157"/>
      <c r="BN202" s="87">
        <f>BJ202+BL202</f>
        <v>8627</v>
      </c>
      <c r="BO202" s="87"/>
      <c r="BP202" s="87">
        <f>BK202+BM202</f>
        <v>13764</v>
      </c>
      <c r="BQ202" s="87"/>
      <c r="BR202" s="157"/>
      <c r="BS202" s="87">
        <f>BN202+BQ202</f>
        <v>8627</v>
      </c>
      <c r="BT202" s="87">
        <f>BO202</f>
        <v>0</v>
      </c>
      <c r="BU202" s="87">
        <f>BP202+BR202</f>
        <v>13764</v>
      </c>
      <c r="BV202" s="21"/>
      <c r="BW202" s="21"/>
      <c r="BX202" s="21"/>
    </row>
    <row r="203" spans="1:76" s="18" customFormat="1" ht="18.75" customHeight="1">
      <c r="A203" s="98" t="s">
        <v>54</v>
      </c>
      <c r="B203" s="99" t="s">
        <v>155</v>
      </c>
      <c r="C203" s="99" t="s">
        <v>127</v>
      </c>
      <c r="D203" s="100" t="s">
        <v>156</v>
      </c>
      <c r="E203" s="99"/>
      <c r="F203" s="101" t="e">
        <f>F204+F205+F209+#REF!</f>
        <v>#REF!</v>
      </c>
      <c r="G203" s="101">
        <f aca="true" t="shared" si="218" ref="G203:M203">G204+G205+G209</f>
        <v>55117</v>
      </c>
      <c r="H203" s="101">
        <f t="shared" si="218"/>
        <v>200128</v>
      </c>
      <c r="I203" s="101">
        <f t="shared" si="218"/>
        <v>0</v>
      </c>
      <c r="J203" s="101">
        <f t="shared" si="218"/>
        <v>214334</v>
      </c>
      <c r="K203" s="101">
        <f t="shared" si="218"/>
        <v>0</v>
      </c>
      <c r="L203" s="101">
        <f t="shared" si="218"/>
        <v>0</v>
      </c>
      <c r="M203" s="101">
        <f t="shared" si="218"/>
        <v>214334</v>
      </c>
      <c r="N203" s="101">
        <f aca="true" t="shared" si="219" ref="N203:Z203">N204+N205+N207+N211+N213+N215</f>
        <v>-53263</v>
      </c>
      <c r="O203" s="101">
        <f t="shared" si="219"/>
        <v>161071</v>
      </c>
      <c r="P203" s="101">
        <f t="shared" si="219"/>
        <v>0</v>
      </c>
      <c r="Q203" s="101">
        <f t="shared" si="219"/>
        <v>161071</v>
      </c>
      <c r="R203" s="101">
        <f t="shared" si="219"/>
        <v>0</v>
      </c>
      <c r="S203" s="101">
        <f t="shared" si="219"/>
        <v>0</v>
      </c>
      <c r="T203" s="101">
        <f t="shared" si="219"/>
        <v>161071</v>
      </c>
      <c r="U203" s="101">
        <f t="shared" si="219"/>
        <v>161071</v>
      </c>
      <c r="V203" s="101">
        <f t="shared" si="219"/>
        <v>0</v>
      </c>
      <c r="W203" s="101">
        <f t="shared" si="219"/>
        <v>0</v>
      </c>
      <c r="X203" s="101">
        <f t="shared" si="219"/>
        <v>161071</v>
      </c>
      <c r="Y203" s="101">
        <f t="shared" si="219"/>
        <v>161071</v>
      </c>
      <c r="Z203" s="101">
        <f t="shared" si="219"/>
        <v>0</v>
      </c>
      <c r="AA203" s="102">
        <f>AA204+AA205+AA207+AA211+AA213+AA215</f>
        <v>161071</v>
      </c>
      <c r="AB203" s="102">
        <f>AB204+AB205+AB207+AB211+AB213+AB215</f>
        <v>161071</v>
      </c>
      <c r="AC203" s="102">
        <f>AC204+AC205+AC207+AC211+AC213+AC215</f>
        <v>3566</v>
      </c>
      <c r="AD203" s="102">
        <f>AD204+AD205+AD207+AD211+AD213+AD215</f>
        <v>3566</v>
      </c>
      <c r="AE203" s="102"/>
      <c r="AF203" s="101">
        <f aca="true" t="shared" si="220" ref="AF203:AU203">AF204+AF205+AF207+AF211+AF213+AF215</f>
        <v>164637</v>
      </c>
      <c r="AG203" s="101">
        <f t="shared" si="220"/>
        <v>3566</v>
      </c>
      <c r="AH203" s="101">
        <f t="shared" si="220"/>
        <v>161071</v>
      </c>
      <c r="AI203" s="101">
        <f t="shared" si="220"/>
        <v>0</v>
      </c>
      <c r="AJ203" s="101">
        <f t="shared" si="220"/>
        <v>0</v>
      </c>
      <c r="AK203" s="101">
        <f t="shared" si="220"/>
        <v>164637</v>
      </c>
      <c r="AL203" s="101">
        <f t="shared" si="220"/>
        <v>3566</v>
      </c>
      <c r="AM203" s="101">
        <f t="shared" si="220"/>
        <v>161071</v>
      </c>
      <c r="AN203" s="101">
        <f t="shared" si="220"/>
        <v>-8254</v>
      </c>
      <c r="AO203" s="101">
        <f t="shared" si="220"/>
        <v>152817</v>
      </c>
      <c r="AP203" s="101">
        <f t="shared" si="220"/>
        <v>0</v>
      </c>
      <c r="AQ203" s="101">
        <f t="shared" si="220"/>
        <v>152817</v>
      </c>
      <c r="AR203" s="101">
        <f t="shared" si="220"/>
        <v>0</v>
      </c>
      <c r="AS203" s="101">
        <f t="shared" si="220"/>
        <v>0</v>
      </c>
      <c r="AT203" s="101">
        <f t="shared" si="220"/>
        <v>152817</v>
      </c>
      <c r="AU203" s="101">
        <f t="shared" si="220"/>
        <v>152817</v>
      </c>
      <c r="AV203" s="101">
        <f aca="true" t="shared" si="221" ref="AV203:BC203">AV204+AV205+AV207+AV211+AV213+AV215</f>
        <v>0</v>
      </c>
      <c r="AW203" s="101">
        <f t="shared" si="221"/>
        <v>0</v>
      </c>
      <c r="AX203" s="101">
        <f t="shared" si="221"/>
        <v>152817</v>
      </c>
      <c r="AY203" s="101">
        <f t="shared" si="221"/>
        <v>152817</v>
      </c>
      <c r="AZ203" s="101">
        <f t="shared" si="221"/>
        <v>0</v>
      </c>
      <c r="BA203" s="101">
        <f t="shared" si="221"/>
        <v>0</v>
      </c>
      <c r="BB203" s="101">
        <f t="shared" si="221"/>
        <v>152817</v>
      </c>
      <c r="BC203" s="101">
        <f t="shared" si="221"/>
        <v>152817</v>
      </c>
      <c r="BD203" s="105"/>
      <c r="BE203" s="105"/>
      <c r="BF203" s="101">
        <f aca="true" t="shared" si="222" ref="BF203:BU203">BF204+BF205+BF207+BF211+BF213+BF215</f>
        <v>152817</v>
      </c>
      <c r="BG203" s="101">
        <f t="shared" si="222"/>
        <v>152817</v>
      </c>
      <c r="BH203" s="101">
        <f>BH204+BH205+BH207+BH211+BH213+BH215</f>
        <v>0</v>
      </c>
      <c r="BI203" s="101">
        <f>BI204+BI205+BI207+BI211+BI213+BI215</f>
        <v>0</v>
      </c>
      <c r="BJ203" s="101">
        <f>BJ204+BJ205+BJ207+BJ211+BJ213+BJ215</f>
        <v>152817</v>
      </c>
      <c r="BK203" s="101">
        <f>BK204+BK205+BK207+BK211+BK213+BK215</f>
        <v>152817</v>
      </c>
      <c r="BL203" s="101">
        <f t="shared" si="222"/>
        <v>0</v>
      </c>
      <c r="BM203" s="101">
        <f t="shared" si="222"/>
        <v>0</v>
      </c>
      <c r="BN203" s="101">
        <f t="shared" si="222"/>
        <v>152817</v>
      </c>
      <c r="BO203" s="101"/>
      <c r="BP203" s="101">
        <f t="shared" si="222"/>
        <v>152817</v>
      </c>
      <c r="BQ203" s="101">
        <f t="shared" si="222"/>
        <v>0</v>
      </c>
      <c r="BR203" s="101">
        <f t="shared" si="222"/>
        <v>0</v>
      </c>
      <c r="BS203" s="101">
        <f t="shared" si="222"/>
        <v>152817</v>
      </c>
      <c r="BT203" s="101">
        <f t="shared" si="222"/>
        <v>0</v>
      </c>
      <c r="BU203" s="101">
        <f t="shared" si="222"/>
        <v>152817</v>
      </c>
      <c r="BV203" s="17"/>
      <c r="BW203" s="17"/>
      <c r="BX203" s="17"/>
    </row>
    <row r="204" spans="1:76" s="18" customFormat="1" ht="48.75" customHeight="1">
      <c r="A204" s="133" t="s">
        <v>136</v>
      </c>
      <c r="B204" s="99" t="s">
        <v>155</v>
      </c>
      <c r="C204" s="99" t="s">
        <v>127</v>
      </c>
      <c r="D204" s="100" t="s">
        <v>156</v>
      </c>
      <c r="E204" s="99" t="s">
        <v>137</v>
      </c>
      <c r="F204" s="87">
        <v>78580</v>
      </c>
      <c r="G204" s="87">
        <f>H204-F204</f>
        <v>47181</v>
      </c>
      <c r="H204" s="87">
        <v>125761</v>
      </c>
      <c r="I204" s="87"/>
      <c r="J204" s="87">
        <v>134716</v>
      </c>
      <c r="K204" s="105"/>
      <c r="L204" s="105"/>
      <c r="M204" s="87">
        <v>134716</v>
      </c>
      <c r="N204" s="87">
        <f>O204-M204</f>
        <v>-90065</v>
      </c>
      <c r="O204" s="87">
        <f>43835+816</f>
        <v>44651</v>
      </c>
      <c r="P204" s="87"/>
      <c r="Q204" s="87">
        <f>43835+816</f>
        <v>44651</v>
      </c>
      <c r="R204" s="105"/>
      <c r="S204" s="105"/>
      <c r="T204" s="87">
        <f>O204+R204</f>
        <v>44651</v>
      </c>
      <c r="U204" s="87">
        <f>Q204+S204</f>
        <v>44651</v>
      </c>
      <c r="V204" s="105"/>
      <c r="W204" s="105"/>
      <c r="X204" s="87">
        <f>T204+V204</f>
        <v>44651</v>
      </c>
      <c r="Y204" s="87">
        <f>U204+W204</f>
        <v>44651</v>
      </c>
      <c r="Z204" s="105"/>
      <c r="AA204" s="88">
        <f>X204+Z204</f>
        <v>44651</v>
      </c>
      <c r="AB204" s="88">
        <f>Y204</f>
        <v>44651</v>
      </c>
      <c r="AC204" s="88">
        <v>3566</v>
      </c>
      <c r="AD204" s="88">
        <v>3566</v>
      </c>
      <c r="AE204" s="106"/>
      <c r="AF204" s="87">
        <f>AA204+AC204</f>
        <v>48217</v>
      </c>
      <c r="AG204" s="87">
        <f>AD204</f>
        <v>3566</v>
      </c>
      <c r="AH204" s="87">
        <f>AB204</f>
        <v>44651</v>
      </c>
      <c r="AI204" s="105"/>
      <c r="AJ204" s="105"/>
      <c r="AK204" s="87">
        <f>AF204+AI204</f>
        <v>48217</v>
      </c>
      <c r="AL204" s="87">
        <f>AG204</f>
        <v>3566</v>
      </c>
      <c r="AM204" s="87">
        <f>AH204+AJ204</f>
        <v>44651</v>
      </c>
      <c r="AN204" s="87">
        <f>AO204-AM204</f>
        <v>-18447</v>
      </c>
      <c r="AO204" s="87">
        <v>26204</v>
      </c>
      <c r="AP204" s="87"/>
      <c r="AQ204" s="87">
        <v>26204</v>
      </c>
      <c r="AR204" s="87"/>
      <c r="AS204" s="105"/>
      <c r="AT204" s="87">
        <f>AO204+AR204</f>
        <v>26204</v>
      </c>
      <c r="AU204" s="87">
        <f>AQ204+AS204</f>
        <v>26204</v>
      </c>
      <c r="AV204" s="105"/>
      <c r="AW204" s="105"/>
      <c r="AX204" s="87">
        <f>AT204+AV204</f>
        <v>26204</v>
      </c>
      <c r="AY204" s="87">
        <f>AU204</f>
        <v>26204</v>
      </c>
      <c r="AZ204" s="105"/>
      <c r="BA204" s="105"/>
      <c r="BB204" s="87">
        <f>AX204+AZ204</f>
        <v>26204</v>
      </c>
      <c r="BC204" s="87">
        <f>AY204+BA204</f>
        <v>26204</v>
      </c>
      <c r="BD204" s="105"/>
      <c r="BE204" s="105"/>
      <c r="BF204" s="87">
        <f>BB204+BD204</f>
        <v>26204</v>
      </c>
      <c r="BG204" s="87">
        <f>BC204+BE204</f>
        <v>26204</v>
      </c>
      <c r="BH204" s="105"/>
      <c r="BI204" s="105"/>
      <c r="BJ204" s="87">
        <f>BB204+BH204</f>
        <v>26204</v>
      </c>
      <c r="BK204" s="87">
        <f>BC204+BI204</f>
        <v>26204</v>
      </c>
      <c r="BL204" s="105"/>
      <c r="BM204" s="105"/>
      <c r="BN204" s="87">
        <f>BJ204+BL204</f>
        <v>26204</v>
      </c>
      <c r="BO204" s="87"/>
      <c r="BP204" s="87">
        <f>BK204+BM204</f>
        <v>26204</v>
      </c>
      <c r="BQ204" s="87"/>
      <c r="BR204" s="105"/>
      <c r="BS204" s="87">
        <f>BN204+BQ204</f>
        <v>26204</v>
      </c>
      <c r="BT204" s="87">
        <f>BO204</f>
        <v>0</v>
      </c>
      <c r="BU204" s="87">
        <f>BP204+BR204</f>
        <v>26204</v>
      </c>
      <c r="BV204" s="17"/>
      <c r="BW204" s="17"/>
      <c r="BX204" s="17"/>
    </row>
    <row r="205" spans="1:76" s="18" customFormat="1" ht="33.75" customHeight="1" hidden="1">
      <c r="A205" s="133" t="s">
        <v>185</v>
      </c>
      <c r="B205" s="99" t="s">
        <v>155</v>
      </c>
      <c r="C205" s="99" t="s">
        <v>127</v>
      </c>
      <c r="D205" s="100" t="s">
        <v>186</v>
      </c>
      <c r="E205" s="167"/>
      <c r="F205" s="101">
        <f aca="true" t="shared" si="223" ref="F205:Q205">F206</f>
        <v>66079</v>
      </c>
      <c r="G205" s="101">
        <f t="shared" si="223"/>
        <v>8288</v>
      </c>
      <c r="H205" s="101">
        <f t="shared" si="223"/>
        <v>74367</v>
      </c>
      <c r="I205" s="101">
        <f t="shared" si="223"/>
        <v>0</v>
      </c>
      <c r="J205" s="101">
        <f t="shared" si="223"/>
        <v>79618</v>
      </c>
      <c r="K205" s="101">
        <f t="shared" si="223"/>
        <v>0</v>
      </c>
      <c r="L205" s="101">
        <f t="shared" si="223"/>
        <v>0</v>
      </c>
      <c r="M205" s="101">
        <f t="shared" si="223"/>
        <v>79618</v>
      </c>
      <c r="N205" s="101">
        <f t="shared" si="223"/>
        <v>-79618</v>
      </c>
      <c r="O205" s="101">
        <f t="shared" si="223"/>
        <v>0</v>
      </c>
      <c r="P205" s="101">
        <f t="shared" si="223"/>
        <v>0</v>
      </c>
      <c r="Q205" s="101">
        <f t="shared" si="223"/>
        <v>0</v>
      </c>
      <c r="R205" s="105"/>
      <c r="S205" s="105"/>
      <c r="T205" s="105"/>
      <c r="U205" s="105"/>
      <c r="V205" s="105"/>
      <c r="W205" s="105"/>
      <c r="X205" s="105"/>
      <c r="Y205" s="105"/>
      <c r="Z205" s="105"/>
      <c r="AA205" s="106"/>
      <c r="AB205" s="106"/>
      <c r="AC205" s="106"/>
      <c r="AD205" s="106"/>
      <c r="AE205" s="106"/>
      <c r="AF205" s="105"/>
      <c r="AG205" s="105"/>
      <c r="AH205" s="105"/>
      <c r="AI205" s="105"/>
      <c r="AJ205" s="105"/>
      <c r="AK205" s="108"/>
      <c r="AL205" s="108"/>
      <c r="AM205" s="108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7"/>
      <c r="BW205" s="17"/>
      <c r="BX205" s="17"/>
    </row>
    <row r="206" spans="1:76" s="18" customFormat="1" ht="82.5" customHeight="1" hidden="1">
      <c r="A206" s="133" t="s">
        <v>244</v>
      </c>
      <c r="B206" s="99" t="s">
        <v>155</v>
      </c>
      <c r="C206" s="99" t="s">
        <v>127</v>
      </c>
      <c r="D206" s="100" t="s">
        <v>186</v>
      </c>
      <c r="E206" s="99" t="s">
        <v>142</v>
      </c>
      <c r="F206" s="87">
        <v>66079</v>
      </c>
      <c r="G206" s="87">
        <f>H206-F206</f>
        <v>8288</v>
      </c>
      <c r="H206" s="87">
        <v>74367</v>
      </c>
      <c r="I206" s="87"/>
      <c r="J206" s="87">
        <v>79618</v>
      </c>
      <c r="K206" s="105"/>
      <c r="L206" s="105"/>
      <c r="M206" s="87">
        <v>79618</v>
      </c>
      <c r="N206" s="87">
        <f>O206-M206</f>
        <v>-79618</v>
      </c>
      <c r="O206" s="87"/>
      <c r="P206" s="87"/>
      <c r="Q206" s="87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6"/>
      <c r="AB206" s="106"/>
      <c r="AC206" s="106"/>
      <c r="AD206" s="106"/>
      <c r="AE206" s="106"/>
      <c r="AF206" s="105"/>
      <c r="AG206" s="105"/>
      <c r="AH206" s="105"/>
      <c r="AI206" s="105"/>
      <c r="AJ206" s="105"/>
      <c r="AK206" s="108"/>
      <c r="AL206" s="108"/>
      <c r="AM206" s="108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7"/>
      <c r="BW206" s="17"/>
      <c r="BX206" s="17"/>
    </row>
    <row r="207" spans="1:76" s="18" customFormat="1" ht="148.5" customHeight="1" hidden="1">
      <c r="A207" s="133" t="s">
        <v>258</v>
      </c>
      <c r="B207" s="99" t="s">
        <v>155</v>
      </c>
      <c r="C207" s="99" t="s">
        <v>127</v>
      </c>
      <c r="D207" s="100" t="s">
        <v>186</v>
      </c>
      <c r="E207" s="99"/>
      <c r="F207" s="87"/>
      <c r="G207" s="87"/>
      <c r="H207" s="87"/>
      <c r="I207" s="87"/>
      <c r="J207" s="87"/>
      <c r="K207" s="105"/>
      <c r="L207" s="105"/>
      <c r="M207" s="87"/>
      <c r="N207" s="87">
        <f aca="true" t="shared" si="224" ref="N207:AY207">N208</f>
        <v>69241</v>
      </c>
      <c r="O207" s="87">
        <f t="shared" si="224"/>
        <v>69241</v>
      </c>
      <c r="P207" s="87">
        <f t="shared" si="224"/>
        <v>0</v>
      </c>
      <c r="Q207" s="87">
        <f t="shared" si="224"/>
        <v>69241</v>
      </c>
      <c r="R207" s="87">
        <f t="shared" si="224"/>
        <v>0</v>
      </c>
      <c r="S207" s="87">
        <f t="shared" si="224"/>
        <v>0</v>
      </c>
      <c r="T207" s="87">
        <f t="shared" si="224"/>
        <v>69241</v>
      </c>
      <c r="U207" s="87">
        <f t="shared" si="224"/>
        <v>69241</v>
      </c>
      <c r="V207" s="87">
        <f t="shared" si="224"/>
        <v>0</v>
      </c>
      <c r="W207" s="87">
        <f t="shared" si="224"/>
        <v>0</v>
      </c>
      <c r="X207" s="87">
        <f t="shared" si="224"/>
        <v>69241</v>
      </c>
      <c r="Y207" s="87">
        <f t="shared" si="224"/>
        <v>69241</v>
      </c>
      <c r="Z207" s="87">
        <f t="shared" si="224"/>
        <v>0</v>
      </c>
      <c r="AA207" s="88">
        <f t="shared" si="224"/>
        <v>69241</v>
      </c>
      <c r="AB207" s="88">
        <f t="shared" si="224"/>
        <v>69241</v>
      </c>
      <c r="AC207" s="88">
        <f t="shared" si="224"/>
        <v>0</v>
      </c>
      <c r="AD207" s="88">
        <f t="shared" si="224"/>
        <v>0</v>
      </c>
      <c r="AE207" s="88"/>
      <c r="AF207" s="87">
        <f t="shared" si="224"/>
        <v>69241</v>
      </c>
      <c r="AG207" s="87">
        <f t="shared" si="224"/>
        <v>0</v>
      </c>
      <c r="AH207" s="87">
        <f t="shared" si="224"/>
        <v>69241</v>
      </c>
      <c r="AI207" s="87">
        <f t="shared" si="224"/>
        <v>0</v>
      </c>
      <c r="AJ207" s="87">
        <f t="shared" si="224"/>
        <v>0</v>
      </c>
      <c r="AK207" s="87">
        <f t="shared" si="224"/>
        <v>69241</v>
      </c>
      <c r="AL207" s="87">
        <f t="shared" si="224"/>
        <v>0</v>
      </c>
      <c r="AM207" s="87">
        <f t="shared" si="224"/>
        <v>69241</v>
      </c>
      <c r="AN207" s="87">
        <f t="shared" si="224"/>
        <v>-69241</v>
      </c>
      <c r="AO207" s="87">
        <f t="shared" si="224"/>
        <v>0</v>
      </c>
      <c r="AP207" s="87">
        <f t="shared" si="224"/>
        <v>0</v>
      </c>
      <c r="AQ207" s="87">
        <f t="shared" si="224"/>
        <v>0</v>
      </c>
      <c r="AR207" s="87">
        <f t="shared" si="224"/>
        <v>0</v>
      </c>
      <c r="AS207" s="87">
        <f t="shared" si="224"/>
        <v>0</v>
      </c>
      <c r="AT207" s="87">
        <f t="shared" si="224"/>
        <v>0</v>
      </c>
      <c r="AU207" s="87">
        <f t="shared" si="224"/>
        <v>0</v>
      </c>
      <c r="AV207" s="105"/>
      <c r="AW207" s="105"/>
      <c r="AX207" s="87">
        <f t="shared" si="224"/>
        <v>0</v>
      </c>
      <c r="AY207" s="87">
        <f t="shared" si="224"/>
        <v>0</v>
      </c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7"/>
      <c r="BW207" s="17"/>
      <c r="BX207" s="17"/>
    </row>
    <row r="208" spans="1:76" s="18" customFormat="1" ht="82.5" customHeight="1" hidden="1">
      <c r="A208" s="133" t="s">
        <v>244</v>
      </c>
      <c r="B208" s="99" t="s">
        <v>155</v>
      </c>
      <c r="C208" s="99" t="s">
        <v>127</v>
      </c>
      <c r="D208" s="100" t="s">
        <v>186</v>
      </c>
      <c r="E208" s="99" t="s">
        <v>142</v>
      </c>
      <c r="F208" s="87"/>
      <c r="G208" s="87"/>
      <c r="H208" s="87"/>
      <c r="I208" s="87"/>
      <c r="J208" s="87"/>
      <c r="K208" s="105"/>
      <c r="L208" s="105"/>
      <c r="M208" s="87"/>
      <c r="N208" s="87">
        <f>O208-M208</f>
        <v>69241</v>
      </c>
      <c r="O208" s="87">
        <v>69241</v>
      </c>
      <c r="P208" s="87"/>
      <c r="Q208" s="87">
        <v>69241</v>
      </c>
      <c r="R208" s="105"/>
      <c r="S208" s="105"/>
      <c r="T208" s="87">
        <f>O208+R208</f>
        <v>69241</v>
      </c>
      <c r="U208" s="87">
        <f>Q208+S208</f>
        <v>69241</v>
      </c>
      <c r="V208" s="105"/>
      <c r="W208" s="105"/>
      <c r="X208" s="87">
        <f>T208+V208</f>
        <v>69241</v>
      </c>
      <c r="Y208" s="87">
        <f>U208+W208</f>
        <v>69241</v>
      </c>
      <c r="Z208" s="105"/>
      <c r="AA208" s="88">
        <f>X208+Z208</f>
        <v>69241</v>
      </c>
      <c r="AB208" s="88">
        <f>Y208</f>
        <v>69241</v>
      </c>
      <c r="AC208" s="106"/>
      <c r="AD208" s="106"/>
      <c r="AE208" s="106"/>
      <c r="AF208" s="87">
        <f>AA208+AC208</f>
        <v>69241</v>
      </c>
      <c r="AG208" s="105"/>
      <c r="AH208" s="87">
        <f>AB208</f>
        <v>69241</v>
      </c>
      <c r="AI208" s="105"/>
      <c r="AJ208" s="105"/>
      <c r="AK208" s="87">
        <f>AF208+AI208</f>
        <v>69241</v>
      </c>
      <c r="AL208" s="87">
        <f>AG208</f>
        <v>0</v>
      </c>
      <c r="AM208" s="87">
        <f>AH208+AJ208</f>
        <v>69241</v>
      </c>
      <c r="AN208" s="87">
        <f>AO208-AM208</f>
        <v>-69241</v>
      </c>
      <c r="AO208" s="105"/>
      <c r="AP208" s="105"/>
      <c r="AQ208" s="105"/>
      <c r="AR208" s="105"/>
      <c r="AS208" s="105"/>
      <c r="AT208" s="87">
        <f>AO208+AR208</f>
        <v>0</v>
      </c>
      <c r="AU208" s="87">
        <f>AQ208+AS208</f>
        <v>0</v>
      </c>
      <c r="AV208" s="105"/>
      <c r="AW208" s="105"/>
      <c r="AX208" s="87">
        <f>AR208+AU208</f>
        <v>0</v>
      </c>
      <c r="AY208" s="87">
        <f>AT208+AV208</f>
        <v>0</v>
      </c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7"/>
      <c r="BW208" s="17"/>
      <c r="BX208" s="17"/>
    </row>
    <row r="209" spans="1:76" s="18" customFormat="1" ht="49.5" customHeight="1" hidden="1">
      <c r="A209" s="133" t="s">
        <v>257</v>
      </c>
      <c r="B209" s="99" t="s">
        <v>155</v>
      </c>
      <c r="C209" s="99" t="s">
        <v>127</v>
      </c>
      <c r="D209" s="100" t="s">
        <v>187</v>
      </c>
      <c r="E209" s="99"/>
      <c r="F209" s="101">
        <f aca="true" t="shared" si="225" ref="F209:Q209">F210</f>
        <v>352</v>
      </c>
      <c r="G209" s="101">
        <f t="shared" si="225"/>
        <v>-352</v>
      </c>
      <c r="H209" s="101">
        <f t="shared" si="225"/>
        <v>0</v>
      </c>
      <c r="I209" s="101">
        <f t="shared" si="225"/>
        <v>0</v>
      </c>
      <c r="J209" s="101">
        <f t="shared" si="225"/>
        <v>0</v>
      </c>
      <c r="K209" s="101">
        <f t="shared" si="225"/>
        <v>0</v>
      </c>
      <c r="L209" s="101">
        <f t="shared" si="225"/>
        <v>0</v>
      </c>
      <c r="M209" s="101">
        <f t="shared" si="225"/>
        <v>0</v>
      </c>
      <c r="N209" s="101">
        <f>N210</f>
        <v>0</v>
      </c>
      <c r="O209" s="101">
        <f t="shared" si="225"/>
        <v>0</v>
      </c>
      <c r="P209" s="101">
        <f t="shared" si="225"/>
        <v>0</v>
      </c>
      <c r="Q209" s="101">
        <f t="shared" si="225"/>
        <v>0</v>
      </c>
      <c r="R209" s="105"/>
      <c r="S209" s="105"/>
      <c r="T209" s="105"/>
      <c r="U209" s="105"/>
      <c r="V209" s="105"/>
      <c r="W209" s="105"/>
      <c r="X209" s="105"/>
      <c r="Y209" s="105"/>
      <c r="Z209" s="105"/>
      <c r="AA209" s="106"/>
      <c r="AB209" s="106"/>
      <c r="AC209" s="106"/>
      <c r="AD209" s="106"/>
      <c r="AE209" s="106"/>
      <c r="AF209" s="105"/>
      <c r="AG209" s="105"/>
      <c r="AH209" s="105"/>
      <c r="AI209" s="105"/>
      <c r="AJ209" s="105"/>
      <c r="AK209" s="108"/>
      <c r="AL209" s="108"/>
      <c r="AM209" s="108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7"/>
      <c r="BW209" s="17"/>
      <c r="BX209" s="17"/>
    </row>
    <row r="210" spans="1:76" s="18" customFormat="1" ht="82.5" customHeight="1" hidden="1">
      <c r="A210" s="133" t="s">
        <v>244</v>
      </c>
      <c r="B210" s="99" t="s">
        <v>155</v>
      </c>
      <c r="C210" s="99" t="s">
        <v>127</v>
      </c>
      <c r="D210" s="100" t="s">
        <v>187</v>
      </c>
      <c r="E210" s="99" t="s">
        <v>142</v>
      </c>
      <c r="F210" s="87">
        <v>352</v>
      </c>
      <c r="G210" s="87">
        <f>H210-F210</f>
        <v>-352</v>
      </c>
      <c r="H210" s="90">
        <f>373-373</f>
        <v>0</v>
      </c>
      <c r="I210" s="90"/>
      <c r="J210" s="90">
        <f>400-400</f>
        <v>0</v>
      </c>
      <c r="K210" s="105"/>
      <c r="L210" s="105"/>
      <c r="M210" s="87"/>
      <c r="N210" s="87">
        <f>O210-M210</f>
        <v>0</v>
      </c>
      <c r="O210" s="87"/>
      <c r="P210" s="87"/>
      <c r="Q210" s="87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6"/>
      <c r="AB210" s="106"/>
      <c r="AC210" s="106"/>
      <c r="AD210" s="106"/>
      <c r="AE210" s="106"/>
      <c r="AF210" s="105"/>
      <c r="AG210" s="105"/>
      <c r="AH210" s="105"/>
      <c r="AI210" s="105"/>
      <c r="AJ210" s="105"/>
      <c r="AK210" s="108"/>
      <c r="AL210" s="108"/>
      <c r="AM210" s="108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7"/>
      <c r="BW210" s="17"/>
      <c r="BX210" s="17"/>
    </row>
    <row r="211" spans="1:76" s="18" customFormat="1" ht="132" customHeight="1" hidden="1">
      <c r="A211" s="133" t="s">
        <v>260</v>
      </c>
      <c r="B211" s="99" t="s">
        <v>155</v>
      </c>
      <c r="C211" s="99" t="s">
        <v>127</v>
      </c>
      <c r="D211" s="100" t="s">
        <v>259</v>
      </c>
      <c r="E211" s="99"/>
      <c r="F211" s="87"/>
      <c r="G211" s="87"/>
      <c r="H211" s="90"/>
      <c r="I211" s="90"/>
      <c r="J211" s="90"/>
      <c r="K211" s="105"/>
      <c r="L211" s="105"/>
      <c r="M211" s="87"/>
      <c r="N211" s="87">
        <f aca="true" t="shared" si="226" ref="N211:AY211">N212</f>
        <v>612</v>
      </c>
      <c r="O211" s="87">
        <f t="shared" si="226"/>
        <v>612</v>
      </c>
      <c r="P211" s="87">
        <f t="shared" si="226"/>
        <v>0</v>
      </c>
      <c r="Q211" s="87">
        <f t="shared" si="226"/>
        <v>612</v>
      </c>
      <c r="R211" s="87">
        <f t="shared" si="226"/>
        <v>0</v>
      </c>
      <c r="S211" s="87">
        <f t="shared" si="226"/>
        <v>0</v>
      </c>
      <c r="T211" s="87">
        <f t="shared" si="226"/>
        <v>612</v>
      </c>
      <c r="U211" s="87">
        <f t="shared" si="226"/>
        <v>612</v>
      </c>
      <c r="V211" s="87">
        <f t="shared" si="226"/>
        <v>0</v>
      </c>
      <c r="W211" s="87">
        <f t="shared" si="226"/>
        <v>0</v>
      </c>
      <c r="X211" s="87">
        <f t="shared" si="226"/>
        <v>612</v>
      </c>
      <c r="Y211" s="87">
        <f t="shared" si="226"/>
        <v>612</v>
      </c>
      <c r="Z211" s="87">
        <f t="shared" si="226"/>
        <v>0</v>
      </c>
      <c r="AA211" s="88">
        <f t="shared" si="226"/>
        <v>612</v>
      </c>
      <c r="AB211" s="88">
        <f t="shared" si="226"/>
        <v>612</v>
      </c>
      <c r="AC211" s="88">
        <f t="shared" si="226"/>
        <v>0</v>
      </c>
      <c r="AD211" s="88">
        <f t="shared" si="226"/>
        <v>0</v>
      </c>
      <c r="AE211" s="88"/>
      <c r="AF211" s="87">
        <f t="shared" si="226"/>
        <v>612</v>
      </c>
      <c r="AG211" s="87">
        <f t="shared" si="226"/>
        <v>0</v>
      </c>
      <c r="AH211" s="87">
        <f t="shared" si="226"/>
        <v>612</v>
      </c>
      <c r="AI211" s="87">
        <f t="shared" si="226"/>
        <v>0</v>
      </c>
      <c r="AJ211" s="87">
        <f t="shared" si="226"/>
        <v>0</v>
      </c>
      <c r="AK211" s="87">
        <f t="shared" si="226"/>
        <v>612</v>
      </c>
      <c r="AL211" s="87">
        <f t="shared" si="226"/>
        <v>0</v>
      </c>
      <c r="AM211" s="87">
        <f t="shared" si="226"/>
        <v>612</v>
      </c>
      <c r="AN211" s="87">
        <f t="shared" si="226"/>
        <v>-612</v>
      </c>
      <c r="AO211" s="87">
        <f t="shared" si="226"/>
        <v>0</v>
      </c>
      <c r="AP211" s="87">
        <f t="shared" si="226"/>
        <v>0</v>
      </c>
      <c r="AQ211" s="87">
        <f t="shared" si="226"/>
        <v>0</v>
      </c>
      <c r="AR211" s="87">
        <f t="shared" si="226"/>
        <v>0</v>
      </c>
      <c r="AS211" s="87">
        <f t="shared" si="226"/>
        <v>0</v>
      </c>
      <c r="AT211" s="87">
        <f t="shared" si="226"/>
        <v>0</v>
      </c>
      <c r="AU211" s="87">
        <f t="shared" si="226"/>
        <v>0</v>
      </c>
      <c r="AV211" s="105"/>
      <c r="AW211" s="105"/>
      <c r="AX211" s="87">
        <f t="shared" si="226"/>
        <v>0</v>
      </c>
      <c r="AY211" s="87">
        <f t="shared" si="226"/>
        <v>0</v>
      </c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7"/>
      <c r="BW211" s="17"/>
      <c r="BX211" s="17"/>
    </row>
    <row r="212" spans="1:76" s="18" customFormat="1" ht="82.5" customHeight="1" hidden="1">
      <c r="A212" s="133" t="s">
        <v>244</v>
      </c>
      <c r="B212" s="99" t="s">
        <v>155</v>
      </c>
      <c r="C212" s="99" t="s">
        <v>127</v>
      </c>
      <c r="D212" s="100" t="s">
        <v>259</v>
      </c>
      <c r="E212" s="99" t="s">
        <v>142</v>
      </c>
      <c r="F212" s="87"/>
      <c r="G212" s="87"/>
      <c r="H212" s="90"/>
      <c r="I212" s="90"/>
      <c r="J212" s="90"/>
      <c r="K212" s="105"/>
      <c r="L212" s="105"/>
      <c r="M212" s="87"/>
      <c r="N212" s="87">
        <f>O212-M212</f>
        <v>612</v>
      </c>
      <c r="O212" s="87">
        <v>612</v>
      </c>
      <c r="P212" s="87"/>
      <c r="Q212" s="87">
        <v>612</v>
      </c>
      <c r="R212" s="105"/>
      <c r="S212" s="105"/>
      <c r="T212" s="87">
        <f>O212+R212</f>
        <v>612</v>
      </c>
      <c r="U212" s="87">
        <f>Q212+S212</f>
        <v>612</v>
      </c>
      <c r="V212" s="105"/>
      <c r="W212" s="105"/>
      <c r="X212" s="87">
        <f>T212+V212</f>
        <v>612</v>
      </c>
      <c r="Y212" s="87">
        <f>U212+W212</f>
        <v>612</v>
      </c>
      <c r="Z212" s="105"/>
      <c r="AA212" s="88">
        <f>X212+Z212</f>
        <v>612</v>
      </c>
      <c r="AB212" s="88">
        <f>Y212</f>
        <v>612</v>
      </c>
      <c r="AC212" s="106"/>
      <c r="AD212" s="106"/>
      <c r="AE212" s="106"/>
      <c r="AF212" s="87">
        <f>AA212+AC212</f>
        <v>612</v>
      </c>
      <c r="AG212" s="105"/>
      <c r="AH212" s="87">
        <f>AB212</f>
        <v>612</v>
      </c>
      <c r="AI212" s="105"/>
      <c r="AJ212" s="105"/>
      <c r="AK212" s="87">
        <f>AF212+AI212</f>
        <v>612</v>
      </c>
      <c r="AL212" s="87">
        <f>AG212</f>
        <v>0</v>
      </c>
      <c r="AM212" s="87">
        <f>AH212+AJ212</f>
        <v>612</v>
      </c>
      <c r="AN212" s="87">
        <f>AO212-AM212</f>
        <v>-612</v>
      </c>
      <c r="AO212" s="105"/>
      <c r="AP212" s="105"/>
      <c r="AQ212" s="105"/>
      <c r="AR212" s="105"/>
      <c r="AS212" s="105"/>
      <c r="AT212" s="87">
        <f>AO212+AR212</f>
        <v>0</v>
      </c>
      <c r="AU212" s="87">
        <f>AQ212+AS212</f>
        <v>0</v>
      </c>
      <c r="AV212" s="105"/>
      <c r="AW212" s="105"/>
      <c r="AX212" s="87">
        <f>AR212+AU212</f>
        <v>0</v>
      </c>
      <c r="AY212" s="87">
        <f>AT212+AV212</f>
        <v>0</v>
      </c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7"/>
      <c r="BW212" s="17"/>
      <c r="BX212" s="17"/>
    </row>
    <row r="213" spans="1:76" s="18" customFormat="1" ht="237" customHeight="1">
      <c r="A213" s="133" t="s">
        <v>392</v>
      </c>
      <c r="B213" s="99" t="s">
        <v>155</v>
      </c>
      <c r="C213" s="99" t="s">
        <v>127</v>
      </c>
      <c r="D213" s="100" t="s">
        <v>261</v>
      </c>
      <c r="E213" s="99"/>
      <c r="F213" s="87"/>
      <c r="G213" s="87"/>
      <c r="H213" s="90"/>
      <c r="I213" s="90"/>
      <c r="J213" s="90"/>
      <c r="K213" s="105"/>
      <c r="L213" s="105"/>
      <c r="M213" s="87"/>
      <c r="N213" s="87">
        <f aca="true" t="shared" si="227" ref="N213:BC213">N214</f>
        <v>8496</v>
      </c>
      <c r="O213" s="87">
        <f t="shared" si="227"/>
        <v>8496</v>
      </c>
      <c r="P213" s="87">
        <f t="shared" si="227"/>
        <v>0</v>
      </c>
      <c r="Q213" s="87">
        <f t="shared" si="227"/>
        <v>8496</v>
      </c>
      <c r="R213" s="87">
        <f t="shared" si="227"/>
        <v>0</v>
      </c>
      <c r="S213" s="87">
        <f t="shared" si="227"/>
        <v>0</v>
      </c>
      <c r="T213" s="87">
        <f t="shared" si="227"/>
        <v>8496</v>
      </c>
      <c r="U213" s="87">
        <f t="shared" si="227"/>
        <v>8496</v>
      </c>
      <c r="V213" s="87">
        <f t="shared" si="227"/>
        <v>0</v>
      </c>
      <c r="W213" s="87">
        <f t="shared" si="227"/>
        <v>0</v>
      </c>
      <c r="X213" s="87">
        <f t="shared" si="227"/>
        <v>8496</v>
      </c>
      <c r="Y213" s="87">
        <f t="shared" si="227"/>
        <v>8496</v>
      </c>
      <c r="Z213" s="87">
        <f t="shared" si="227"/>
        <v>0</v>
      </c>
      <c r="AA213" s="88">
        <f t="shared" si="227"/>
        <v>8496</v>
      </c>
      <c r="AB213" s="88">
        <f t="shared" si="227"/>
        <v>8496</v>
      </c>
      <c r="AC213" s="88">
        <f t="shared" si="227"/>
        <v>0</v>
      </c>
      <c r="AD213" s="88">
        <f t="shared" si="227"/>
        <v>0</v>
      </c>
      <c r="AE213" s="88"/>
      <c r="AF213" s="87">
        <f t="shared" si="227"/>
        <v>8496</v>
      </c>
      <c r="AG213" s="87">
        <f t="shared" si="227"/>
        <v>0</v>
      </c>
      <c r="AH213" s="87">
        <f t="shared" si="227"/>
        <v>8496</v>
      </c>
      <c r="AI213" s="87">
        <f t="shared" si="227"/>
        <v>0</v>
      </c>
      <c r="AJ213" s="87">
        <f t="shared" si="227"/>
        <v>0</v>
      </c>
      <c r="AK213" s="87">
        <f t="shared" si="227"/>
        <v>8496</v>
      </c>
      <c r="AL213" s="87">
        <f t="shared" si="227"/>
        <v>0</v>
      </c>
      <c r="AM213" s="87">
        <f t="shared" si="227"/>
        <v>8496</v>
      </c>
      <c r="AN213" s="87">
        <f t="shared" si="227"/>
        <v>11117</v>
      </c>
      <c r="AO213" s="87">
        <f t="shared" si="227"/>
        <v>19613</v>
      </c>
      <c r="AP213" s="87">
        <f t="shared" si="227"/>
        <v>0</v>
      </c>
      <c r="AQ213" s="87">
        <f t="shared" si="227"/>
        <v>19613</v>
      </c>
      <c r="AR213" s="87">
        <f t="shared" si="227"/>
        <v>0</v>
      </c>
      <c r="AS213" s="87">
        <f t="shared" si="227"/>
        <v>0</v>
      </c>
      <c r="AT213" s="87">
        <f t="shared" si="227"/>
        <v>19613</v>
      </c>
      <c r="AU213" s="87">
        <f t="shared" si="227"/>
        <v>19613</v>
      </c>
      <c r="AV213" s="87">
        <f t="shared" si="227"/>
        <v>0</v>
      </c>
      <c r="AW213" s="87">
        <f t="shared" si="227"/>
        <v>0</v>
      </c>
      <c r="AX213" s="87">
        <f t="shared" si="227"/>
        <v>19613</v>
      </c>
      <c r="AY213" s="87">
        <f t="shared" si="227"/>
        <v>19613</v>
      </c>
      <c r="AZ213" s="87">
        <f t="shared" si="227"/>
        <v>0</v>
      </c>
      <c r="BA213" s="87">
        <f t="shared" si="227"/>
        <v>0</v>
      </c>
      <c r="BB213" s="87">
        <f t="shared" si="227"/>
        <v>19613</v>
      </c>
      <c r="BC213" s="87">
        <f t="shared" si="227"/>
        <v>19613</v>
      </c>
      <c r="BD213" s="105"/>
      <c r="BE213" s="105"/>
      <c r="BF213" s="87">
        <f aca="true" t="shared" si="228" ref="BF213:BU213">BF214</f>
        <v>19613</v>
      </c>
      <c r="BG213" s="87">
        <f t="shared" si="228"/>
        <v>19613</v>
      </c>
      <c r="BH213" s="87">
        <f t="shared" si="228"/>
        <v>0</v>
      </c>
      <c r="BI213" s="87">
        <f t="shared" si="228"/>
        <v>0</v>
      </c>
      <c r="BJ213" s="87">
        <f t="shared" si="228"/>
        <v>19613</v>
      </c>
      <c r="BK213" s="87">
        <f t="shared" si="228"/>
        <v>19613</v>
      </c>
      <c r="BL213" s="87">
        <f t="shared" si="228"/>
        <v>0</v>
      </c>
      <c r="BM213" s="87">
        <f t="shared" si="228"/>
        <v>0</v>
      </c>
      <c r="BN213" s="87">
        <f t="shared" si="228"/>
        <v>19613</v>
      </c>
      <c r="BO213" s="87"/>
      <c r="BP213" s="87">
        <f t="shared" si="228"/>
        <v>19613</v>
      </c>
      <c r="BQ213" s="87">
        <f t="shared" si="228"/>
        <v>0</v>
      </c>
      <c r="BR213" s="87">
        <f t="shared" si="228"/>
        <v>0</v>
      </c>
      <c r="BS213" s="87">
        <f t="shared" si="228"/>
        <v>19613</v>
      </c>
      <c r="BT213" s="87">
        <f t="shared" si="228"/>
        <v>0</v>
      </c>
      <c r="BU213" s="87">
        <f t="shared" si="228"/>
        <v>19613</v>
      </c>
      <c r="BV213" s="17"/>
      <c r="BW213" s="17"/>
      <c r="BX213" s="17"/>
    </row>
    <row r="214" spans="1:76" s="18" customFormat="1" ht="85.5" customHeight="1">
      <c r="A214" s="133" t="s">
        <v>244</v>
      </c>
      <c r="B214" s="99" t="s">
        <v>155</v>
      </c>
      <c r="C214" s="99" t="s">
        <v>127</v>
      </c>
      <c r="D214" s="100" t="s">
        <v>261</v>
      </c>
      <c r="E214" s="99" t="s">
        <v>142</v>
      </c>
      <c r="F214" s="87"/>
      <c r="G214" s="87"/>
      <c r="H214" s="90"/>
      <c r="I214" s="90"/>
      <c r="J214" s="90"/>
      <c r="K214" s="105"/>
      <c r="L214" s="105"/>
      <c r="M214" s="87"/>
      <c r="N214" s="87">
        <f>O214-M214</f>
        <v>8496</v>
      </c>
      <c r="O214" s="87">
        <v>8496</v>
      </c>
      <c r="P214" s="87"/>
      <c r="Q214" s="87">
        <v>8496</v>
      </c>
      <c r="R214" s="105"/>
      <c r="S214" s="105"/>
      <c r="T214" s="87">
        <f>O214+R214</f>
        <v>8496</v>
      </c>
      <c r="U214" s="87">
        <f>Q214+S214</f>
        <v>8496</v>
      </c>
      <c r="V214" s="105"/>
      <c r="W214" s="105"/>
      <c r="X214" s="87">
        <f>T214+V214</f>
        <v>8496</v>
      </c>
      <c r="Y214" s="87">
        <f>U214+W214</f>
        <v>8496</v>
      </c>
      <c r="Z214" s="105"/>
      <c r="AA214" s="88">
        <f>X214+Z214</f>
        <v>8496</v>
      </c>
      <c r="AB214" s="88">
        <f>Y214</f>
        <v>8496</v>
      </c>
      <c r="AC214" s="106"/>
      <c r="AD214" s="106"/>
      <c r="AE214" s="106"/>
      <c r="AF214" s="87">
        <f>AA214+AC214</f>
        <v>8496</v>
      </c>
      <c r="AG214" s="105"/>
      <c r="AH214" s="87">
        <f>AB214</f>
        <v>8496</v>
      </c>
      <c r="AI214" s="105"/>
      <c r="AJ214" s="105"/>
      <c r="AK214" s="87">
        <f>AF214+AI214</f>
        <v>8496</v>
      </c>
      <c r="AL214" s="87">
        <f>AG214</f>
        <v>0</v>
      </c>
      <c r="AM214" s="87">
        <f>AH214+AJ214</f>
        <v>8496</v>
      </c>
      <c r="AN214" s="87">
        <f>AO214-AM214</f>
        <v>11117</v>
      </c>
      <c r="AO214" s="87">
        <v>19613</v>
      </c>
      <c r="AP214" s="87"/>
      <c r="AQ214" s="87">
        <v>19613</v>
      </c>
      <c r="AR214" s="87"/>
      <c r="AS214" s="105"/>
      <c r="AT214" s="87">
        <f>AO214+AR214</f>
        <v>19613</v>
      </c>
      <c r="AU214" s="87">
        <f>AQ214+AS214</f>
        <v>19613</v>
      </c>
      <c r="AV214" s="105"/>
      <c r="AW214" s="105"/>
      <c r="AX214" s="87">
        <f>AT214+AV214</f>
        <v>19613</v>
      </c>
      <c r="AY214" s="87">
        <f>AU214</f>
        <v>19613</v>
      </c>
      <c r="AZ214" s="105"/>
      <c r="BA214" s="105"/>
      <c r="BB214" s="87">
        <f>AX214+AZ214</f>
        <v>19613</v>
      </c>
      <c r="BC214" s="87">
        <f>AY214+BA214</f>
        <v>19613</v>
      </c>
      <c r="BD214" s="105"/>
      <c r="BE214" s="105"/>
      <c r="BF214" s="87">
        <f>BB214+BD214</f>
        <v>19613</v>
      </c>
      <c r="BG214" s="87">
        <f>BC214+BE214</f>
        <v>19613</v>
      </c>
      <c r="BH214" s="105"/>
      <c r="BI214" s="105"/>
      <c r="BJ214" s="87">
        <f>BB214+BH214</f>
        <v>19613</v>
      </c>
      <c r="BK214" s="87">
        <f>BC214+BI214</f>
        <v>19613</v>
      </c>
      <c r="BL214" s="105"/>
      <c r="BM214" s="105"/>
      <c r="BN214" s="87">
        <f>BJ214+BL214</f>
        <v>19613</v>
      </c>
      <c r="BO214" s="87"/>
      <c r="BP214" s="87">
        <f>BK214+BM214</f>
        <v>19613</v>
      </c>
      <c r="BQ214" s="87"/>
      <c r="BR214" s="105"/>
      <c r="BS214" s="87">
        <f>BN214+BQ214</f>
        <v>19613</v>
      </c>
      <c r="BT214" s="87">
        <f>BO214</f>
        <v>0</v>
      </c>
      <c r="BU214" s="87">
        <f>BP214+BR214</f>
        <v>19613</v>
      </c>
      <c r="BV214" s="17"/>
      <c r="BW214" s="17"/>
      <c r="BX214" s="17"/>
    </row>
    <row r="215" spans="1:76" s="18" customFormat="1" ht="182.25" customHeight="1">
      <c r="A215" s="168" t="s">
        <v>262</v>
      </c>
      <c r="B215" s="99" t="s">
        <v>155</v>
      </c>
      <c r="C215" s="99" t="s">
        <v>127</v>
      </c>
      <c r="D215" s="100" t="s">
        <v>263</v>
      </c>
      <c r="E215" s="99"/>
      <c r="F215" s="87"/>
      <c r="G215" s="87"/>
      <c r="H215" s="90"/>
      <c r="I215" s="90"/>
      <c r="J215" s="90"/>
      <c r="K215" s="105"/>
      <c r="L215" s="105"/>
      <c r="M215" s="87"/>
      <c r="N215" s="87">
        <f aca="true" t="shared" si="229" ref="N215:BC215">N216</f>
        <v>38071</v>
      </c>
      <c r="O215" s="87">
        <f t="shared" si="229"/>
        <v>38071</v>
      </c>
      <c r="P215" s="87">
        <f t="shared" si="229"/>
        <v>0</v>
      </c>
      <c r="Q215" s="87">
        <f t="shared" si="229"/>
        <v>38071</v>
      </c>
      <c r="R215" s="87">
        <f t="shared" si="229"/>
        <v>0</v>
      </c>
      <c r="S215" s="87">
        <f t="shared" si="229"/>
        <v>0</v>
      </c>
      <c r="T215" s="87">
        <f t="shared" si="229"/>
        <v>38071</v>
      </c>
      <c r="U215" s="87">
        <f t="shared" si="229"/>
        <v>38071</v>
      </c>
      <c r="V215" s="87">
        <f t="shared" si="229"/>
        <v>0</v>
      </c>
      <c r="W215" s="87">
        <f t="shared" si="229"/>
        <v>0</v>
      </c>
      <c r="X215" s="87">
        <f t="shared" si="229"/>
        <v>38071</v>
      </c>
      <c r="Y215" s="87">
        <f t="shared" si="229"/>
        <v>38071</v>
      </c>
      <c r="Z215" s="87">
        <f t="shared" si="229"/>
        <v>0</v>
      </c>
      <c r="AA215" s="88">
        <f t="shared" si="229"/>
        <v>38071</v>
      </c>
      <c r="AB215" s="88">
        <f t="shared" si="229"/>
        <v>38071</v>
      </c>
      <c r="AC215" s="88">
        <f t="shared" si="229"/>
        <v>0</v>
      </c>
      <c r="AD215" s="88">
        <f t="shared" si="229"/>
        <v>0</v>
      </c>
      <c r="AE215" s="88"/>
      <c r="AF215" s="87">
        <f t="shared" si="229"/>
        <v>38071</v>
      </c>
      <c r="AG215" s="87">
        <f t="shared" si="229"/>
        <v>0</v>
      </c>
      <c r="AH215" s="87">
        <f t="shared" si="229"/>
        <v>38071</v>
      </c>
      <c r="AI215" s="87">
        <f t="shared" si="229"/>
        <v>0</v>
      </c>
      <c r="AJ215" s="87">
        <f t="shared" si="229"/>
        <v>0</v>
      </c>
      <c r="AK215" s="87">
        <f t="shared" si="229"/>
        <v>38071</v>
      </c>
      <c r="AL215" s="87">
        <f t="shared" si="229"/>
        <v>0</v>
      </c>
      <c r="AM215" s="87">
        <f t="shared" si="229"/>
        <v>38071</v>
      </c>
      <c r="AN215" s="87">
        <f t="shared" si="229"/>
        <v>68929</v>
      </c>
      <c r="AO215" s="87">
        <f t="shared" si="229"/>
        <v>107000</v>
      </c>
      <c r="AP215" s="87">
        <f t="shared" si="229"/>
        <v>0</v>
      </c>
      <c r="AQ215" s="87">
        <f t="shared" si="229"/>
        <v>107000</v>
      </c>
      <c r="AR215" s="87">
        <f t="shared" si="229"/>
        <v>0</v>
      </c>
      <c r="AS215" s="87">
        <f t="shared" si="229"/>
        <v>0</v>
      </c>
      <c r="AT215" s="87">
        <f t="shared" si="229"/>
        <v>107000</v>
      </c>
      <c r="AU215" s="87">
        <f t="shared" si="229"/>
        <v>107000</v>
      </c>
      <c r="AV215" s="87">
        <f t="shared" si="229"/>
        <v>0</v>
      </c>
      <c r="AW215" s="87">
        <f t="shared" si="229"/>
        <v>0</v>
      </c>
      <c r="AX215" s="87">
        <f t="shared" si="229"/>
        <v>107000</v>
      </c>
      <c r="AY215" s="87">
        <f t="shared" si="229"/>
        <v>107000</v>
      </c>
      <c r="AZ215" s="87">
        <f t="shared" si="229"/>
        <v>0</v>
      </c>
      <c r="BA215" s="87">
        <f t="shared" si="229"/>
        <v>0</v>
      </c>
      <c r="BB215" s="87">
        <f t="shared" si="229"/>
        <v>107000</v>
      </c>
      <c r="BC215" s="87">
        <f t="shared" si="229"/>
        <v>107000</v>
      </c>
      <c r="BD215" s="105"/>
      <c r="BE215" s="105"/>
      <c r="BF215" s="87">
        <f aca="true" t="shared" si="230" ref="BF215:BU215">BF216</f>
        <v>107000</v>
      </c>
      <c r="BG215" s="87">
        <f t="shared" si="230"/>
        <v>107000</v>
      </c>
      <c r="BH215" s="87">
        <f t="shared" si="230"/>
        <v>0</v>
      </c>
      <c r="BI215" s="87">
        <f t="shared" si="230"/>
        <v>0</v>
      </c>
      <c r="BJ215" s="87">
        <f t="shared" si="230"/>
        <v>107000</v>
      </c>
      <c r="BK215" s="87">
        <f t="shared" si="230"/>
        <v>107000</v>
      </c>
      <c r="BL215" s="87">
        <f t="shared" si="230"/>
        <v>0</v>
      </c>
      <c r="BM215" s="87">
        <f t="shared" si="230"/>
        <v>0</v>
      </c>
      <c r="BN215" s="87">
        <f t="shared" si="230"/>
        <v>107000</v>
      </c>
      <c r="BO215" s="87"/>
      <c r="BP215" s="87">
        <f t="shared" si="230"/>
        <v>107000</v>
      </c>
      <c r="BQ215" s="87">
        <f t="shared" si="230"/>
        <v>0</v>
      </c>
      <c r="BR215" s="87">
        <f t="shared" si="230"/>
        <v>0</v>
      </c>
      <c r="BS215" s="87">
        <f t="shared" si="230"/>
        <v>107000</v>
      </c>
      <c r="BT215" s="87">
        <f t="shared" si="230"/>
        <v>0</v>
      </c>
      <c r="BU215" s="87">
        <f t="shared" si="230"/>
        <v>107000</v>
      </c>
      <c r="BV215" s="17"/>
      <c r="BW215" s="17"/>
      <c r="BX215" s="17"/>
    </row>
    <row r="216" spans="1:76" s="18" customFormat="1" ht="91.5" customHeight="1">
      <c r="A216" s="133" t="s">
        <v>244</v>
      </c>
      <c r="B216" s="99" t="s">
        <v>155</v>
      </c>
      <c r="C216" s="99" t="s">
        <v>127</v>
      </c>
      <c r="D216" s="100" t="s">
        <v>263</v>
      </c>
      <c r="E216" s="99" t="s">
        <v>142</v>
      </c>
      <c r="F216" s="87"/>
      <c r="G216" s="87"/>
      <c r="H216" s="90"/>
      <c r="I216" s="90"/>
      <c r="J216" s="90"/>
      <c r="K216" s="105"/>
      <c r="L216" s="105"/>
      <c r="M216" s="87"/>
      <c r="N216" s="87">
        <f>O216-M216</f>
        <v>38071</v>
      </c>
      <c r="O216" s="87">
        <v>38071</v>
      </c>
      <c r="P216" s="87"/>
      <c r="Q216" s="87">
        <v>38071</v>
      </c>
      <c r="R216" s="105"/>
      <c r="S216" s="105"/>
      <c r="T216" s="87">
        <f>O216+R216</f>
        <v>38071</v>
      </c>
      <c r="U216" s="87">
        <f>Q216+S216</f>
        <v>38071</v>
      </c>
      <c r="V216" s="105"/>
      <c r="W216" s="105"/>
      <c r="X216" s="87">
        <f>T216+V216</f>
        <v>38071</v>
      </c>
      <c r="Y216" s="87">
        <f>U216+W216</f>
        <v>38071</v>
      </c>
      <c r="Z216" s="105"/>
      <c r="AA216" s="88">
        <f>X216+Z216</f>
        <v>38071</v>
      </c>
      <c r="AB216" s="88">
        <f>Y216</f>
        <v>38071</v>
      </c>
      <c r="AC216" s="106"/>
      <c r="AD216" s="106"/>
      <c r="AE216" s="106"/>
      <c r="AF216" s="87">
        <f>AA216+AC216</f>
        <v>38071</v>
      </c>
      <c r="AG216" s="105"/>
      <c r="AH216" s="87">
        <f>AB216</f>
        <v>38071</v>
      </c>
      <c r="AI216" s="105"/>
      <c r="AJ216" s="105"/>
      <c r="AK216" s="87">
        <f>AF216+AI216</f>
        <v>38071</v>
      </c>
      <c r="AL216" s="87">
        <f>AG216</f>
        <v>0</v>
      </c>
      <c r="AM216" s="87">
        <f>AH216+AJ216</f>
        <v>38071</v>
      </c>
      <c r="AN216" s="87">
        <f>AO216-AM216</f>
        <v>68929</v>
      </c>
      <c r="AO216" s="87">
        <v>107000</v>
      </c>
      <c r="AP216" s="87"/>
      <c r="AQ216" s="87">
        <v>107000</v>
      </c>
      <c r="AR216" s="87"/>
      <c r="AS216" s="105"/>
      <c r="AT216" s="87">
        <f>AO216+AR216</f>
        <v>107000</v>
      </c>
      <c r="AU216" s="87">
        <f>AQ216+AS216</f>
        <v>107000</v>
      </c>
      <c r="AV216" s="105"/>
      <c r="AW216" s="105"/>
      <c r="AX216" s="87">
        <f>AT216+AV216</f>
        <v>107000</v>
      </c>
      <c r="AY216" s="87">
        <f>AU216</f>
        <v>107000</v>
      </c>
      <c r="AZ216" s="105"/>
      <c r="BA216" s="105"/>
      <c r="BB216" s="87">
        <f>AX216+AZ216</f>
        <v>107000</v>
      </c>
      <c r="BC216" s="87">
        <f>AY216+BA216</f>
        <v>107000</v>
      </c>
      <c r="BD216" s="105"/>
      <c r="BE216" s="105"/>
      <c r="BF216" s="87">
        <f>BB216+BD216</f>
        <v>107000</v>
      </c>
      <c r="BG216" s="87">
        <f>BC216+BE216</f>
        <v>107000</v>
      </c>
      <c r="BH216" s="105"/>
      <c r="BI216" s="105"/>
      <c r="BJ216" s="87">
        <f>BB216+BH216</f>
        <v>107000</v>
      </c>
      <c r="BK216" s="87">
        <f>BC216+BI216</f>
        <v>107000</v>
      </c>
      <c r="BL216" s="105"/>
      <c r="BM216" s="105"/>
      <c r="BN216" s="87">
        <f>BJ216+BL216</f>
        <v>107000</v>
      </c>
      <c r="BO216" s="87"/>
      <c r="BP216" s="87">
        <f>BK216+BM216</f>
        <v>107000</v>
      </c>
      <c r="BQ216" s="87"/>
      <c r="BR216" s="105"/>
      <c r="BS216" s="87">
        <f>BN216+BQ216</f>
        <v>107000</v>
      </c>
      <c r="BT216" s="87">
        <f>BO216</f>
        <v>0</v>
      </c>
      <c r="BU216" s="87">
        <f>BP216+BR216</f>
        <v>107000</v>
      </c>
      <c r="BV216" s="17"/>
      <c r="BW216" s="17"/>
      <c r="BX216" s="17"/>
    </row>
    <row r="217" spans="1:73" ht="16.5">
      <c r="A217" s="93"/>
      <c r="B217" s="99"/>
      <c r="C217" s="99"/>
      <c r="D217" s="166"/>
      <c r="E217" s="99"/>
      <c r="F217" s="65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8"/>
      <c r="AB217" s="68"/>
      <c r="AC217" s="68"/>
      <c r="AD217" s="68"/>
      <c r="AE217" s="68"/>
      <c r="AF217" s="67"/>
      <c r="AG217" s="67"/>
      <c r="AH217" s="67"/>
      <c r="AI217" s="67"/>
      <c r="AJ217" s="67"/>
      <c r="AK217" s="69"/>
      <c r="AL217" s="69"/>
      <c r="AM217" s="69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</row>
    <row r="218" spans="1:76" s="18" customFormat="1" ht="21" customHeight="1">
      <c r="A218" s="169" t="s">
        <v>157</v>
      </c>
      <c r="B218" s="80" t="s">
        <v>155</v>
      </c>
      <c r="C218" s="80" t="s">
        <v>131</v>
      </c>
      <c r="D218" s="95"/>
      <c r="E218" s="80"/>
      <c r="F218" s="96">
        <f>F221</f>
        <v>680600</v>
      </c>
      <c r="G218" s="96" t="e">
        <f>G221+#REF!</f>
        <v>#REF!</v>
      </c>
      <c r="H218" s="96" t="e">
        <f>H221+#REF!</f>
        <v>#REF!</v>
      </c>
      <c r="I218" s="96" t="e">
        <f>I221+#REF!</f>
        <v>#REF!</v>
      </c>
      <c r="J218" s="96" t="e">
        <f>J221+#REF!</f>
        <v>#REF!</v>
      </c>
      <c r="K218" s="96" t="e">
        <f>K221+#REF!</f>
        <v>#REF!</v>
      </c>
      <c r="L218" s="96" t="e">
        <f>L221+#REF!</f>
        <v>#REF!</v>
      </c>
      <c r="M218" s="96" t="e">
        <f>M221+#REF!</f>
        <v>#REF!</v>
      </c>
      <c r="N218" s="96" t="e">
        <f>N221+#REF!</f>
        <v>#REF!</v>
      </c>
      <c r="O218" s="96" t="e">
        <f>O221+#REF!</f>
        <v>#REF!</v>
      </c>
      <c r="P218" s="96" t="e">
        <f>P221+#REF!</f>
        <v>#REF!</v>
      </c>
      <c r="Q218" s="96" t="e">
        <f>Q221+#REF!</f>
        <v>#REF!</v>
      </c>
      <c r="R218" s="96" t="e">
        <f>R221+#REF!</f>
        <v>#REF!</v>
      </c>
      <c r="S218" s="96" t="e">
        <f>S221+#REF!</f>
        <v>#REF!</v>
      </c>
      <c r="T218" s="96" t="e">
        <f>T221+#REF!</f>
        <v>#REF!</v>
      </c>
      <c r="U218" s="96" t="e">
        <f>U221+#REF!</f>
        <v>#REF!</v>
      </c>
      <c r="V218" s="96" t="e">
        <f>V221+#REF!</f>
        <v>#REF!</v>
      </c>
      <c r="W218" s="96" t="e">
        <f>W221+#REF!</f>
        <v>#REF!</v>
      </c>
      <c r="X218" s="96" t="e">
        <f>X221+#REF!</f>
        <v>#REF!</v>
      </c>
      <c r="Y218" s="96" t="e">
        <f>Y221+#REF!</f>
        <v>#REF!</v>
      </c>
      <c r="Z218" s="96" t="e">
        <f>Z221+#REF!</f>
        <v>#REF!</v>
      </c>
      <c r="AA218" s="97" t="e">
        <f>AA221+#REF!</f>
        <v>#REF!</v>
      </c>
      <c r="AB218" s="97" t="e">
        <f>AB221+#REF!</f>
        <v>#REF!</v>
      </c>
      <c r="AC218" s="97" t="e">
        <f>AC221+#REF!</f>
        <v>#REF!</v>
      </c>
      <c r="AD218" s="97" t="e">
        <f>AD221+#REF!</f>
        <v>#REF!</v>
      </c>
      <c r="AE218" s="97"/>
      <c r="AF218" s="96" t="e">
        <f>AF221+#REF!</f>
        <v>#REF!</v>
      </c>
      <c r="AG218" s="96" t="e">
        <f>AG221+#REF!</f>
        <v>#REF!</v>
      </c>
      <c r="AH218" s="96" t="e">
        <f>AH221+#REF!</f>
        <v>#REF!</v>
      </c>
      <c r="AI218" s="96" t="e">
        <f>AI221+#REF!</f>
        <v>#REF!</v>
      </c>
      <c r="AJ218" s="96" t="e">
        <f>AJ221+#REF!</f>
        <v>#REF!</v>
      </c>
      <c r="AK218" s="96" t="e">
        <f>AK221+#REF!</f>
        <v>#REF!</v>
      </c>
      <c r="AL218" s="96" t="e">
        <f>AL221+#REF!</f>
        <v>#REF!</v>
      </c>
      <c r="AM218" s="96" t="e">
        <f>AM221+#REF!</f>
        <v>#REF!</v>
      </c>
      <c r="AN218" s="96">
        <f aca="true" t="shared" si="231" ref="AN218:AV218">AN219+AN221</f>
        <v>237500</v>
      </c>
      <c r="AO218" s="96">
        <f t="shared" si="231"/>
        <v>789359</v>
      </c>
      <c r="AP218" s="96">
        <f t="shared" si="231"/>
        <v>0</v>
      </c>
      <c r="AQ218" s="96">
        <f t="shared" si="231"/>
        <v>789359</v>
      </c>
      <c r="AR218" s="96">
        <f t="shared" si="231"/>
        <v>0</v>
      </c>
      <c r="AS218" s="96">
        <f t="shared" si="231"/>
        <v>0</v>
      </c>
      <c r="AT218" s="96">
        <f t="shared" si="231"/>
        <v>789359</v>
      </c>
      <c r="AU218" s="96">
        <f t="shared" si="231"/>
        <v>789359</v>
      </c>
      <c r="AV218" s="96">
        <f t="shared" si="231"/>
        <v>0</v>
      </c>
      <c r="AW218" s="96">
        <f aca="true" t="shared" si="232" ref="AW218:BC218">AW219+AW221</f>
        <v>0</v>
      </c>
      <c r="AX218" s="96">
        <f t="shared" si="232"/>
        <v>789359</v>
      </c>
      <c r="AY218" s="96">
        <f t="shared" si="232"/>
        <v>789359</v>
      </c>
      <c r="AZ218" s="96">
        <f t="shared" si="232"/>
        <v>0</v>
      </c>
      <c r="BA218" s="96">
        <f t="shared" si="232"/>
        <v>0</v>
      </c>
      <c r="BB218" s="96">
        <f t="shared" si="232"/>
        <v>839359</v>
      </c>
      <c r="BC218" s="96">
        <f t="shared" si="232"/>
        <v>789359</v>
      </c>
      <c r="BD218" s="105"/>
      <c r="BE218" s="105"/>
      <c r="BF218" s="96">
        <f aca="true" t="shared" si="233" ref="BF218:BP218">BF219+BF221</f>
        <v>839359</v>
      </c>
      <c r="BG218" s="96">
        <f t="shared" si="233"/>
        <v>789359</v>
      </c>
      <c r="BH218" s="96">
        <f>BH219+BH221</f>
        <v>0</v>
      </c>
      <c r="BI218" s="96">
        <f>BI219+BI221</f>
        <v>0</v>
      </c>
      <c r="BJ218" s="96">
        <f>BJ219+BJ221</f>
        <v>839359</v>
      </c>
      <c r="BK218" s="96">
        <f>BK219+BK221</f>
        <v>789359</v>
      </c>
      <c r="BL218" s="96">
        <f t="shared" si="233"/>
        <v>0</v>
      </c>
      <c r="BM218" s="96">
        <f t="shared" si="233"/>
        <v>0</v>
      </c>
      <c r="BN218" s="96">
        <f t="shared" si="233"/>
        <v>839359</v>
      </c>
      <c r="BO218" s="96"/>
      <c r="BP218" s="96">
        <f t="shared" si="233"/>
        <v>789359</v>
      </c>
      <c r="BQ218" s="96">
        <f>BQ219+BQ221</f>
        <v>0</v>
      </c>
      <c r="BR218" s="96">
        <f>BR219+BR221</f>
        <v>0</v>
      </c>
      <c r="BS218" s="96">
        <f>BS219+BS221</f>
        <v>839359</v>
      </c>
      <c r="BT218" s="96">
        <f>BT219+BT221</f>
        <v>0</v>
      </c>
      <c r="BU218" s="96">
        <f>BU219+BU221</f>
        <v>789359</v>
      </c>
      <c r="BV218" s="17"/>
      <c r="BW218" s="17"/>
      <c r="BX218" s="17"/>
    </row>
    <row r="219" spans="1:76" s="18" customFormat="1" ht="51" customHeight="1">
      <c r="A219" s="98" t="s">
        <v>149</v>
      </c>
      <c r="B219" s="99" t="s">
        <v>155</v>
      </c>
      <c r="C219" s="99" t="s">
        <v>131</v>
      </c>
      <c r="D219" s="100" t="s">
        <v>38</v>
      </c>
      <c r="E219" s="99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101">
        <f aca="true" t="shared" si="234" ref="AN219:BC219">AN220</f>
        <v>16864</v>
      </c>
      <c r="AO219" s="101">
        <f t="shared" si="234"/>
        <v>16864</v>
      </c>
      <c r="AP219" s="96">
        <f t="shared" si="234"/>
        <v>0</v>
      </c>
      <c r="AQ219" s="101">
        <f t="shared" si="234"/>
        <v>16864</v>
      </c>
      <c r="AR219" s="101">
        <f t="shared" si="234"/>
        <v>0</v>
      </c>
      <c r="AS219" s="101">
        <f t="shared" si="234"/>
        <v>0</v>
      </c>
      <c r="AT219" s="101">
        <f t="shared" si="234"/>
        <v>16864</v>
      </c>
      <c r="AU219" s="101">
        <f t="shared" si="234"/>
        <v>16864</v>
      </c>
      <c r="AV219" s="101">
        <f t="shared" si="234"/>
        <v>0</v>
      </c>
      <c r="AW219" s="101">
        <f t="shared" si="234"/>
        <v>0</v>
      </c>
      <c r="AX219" s="101">
        <f t="shared" si="234"/>
        <v>16864</v>
      </c>
      <c r="AY219" s="101">
        <f t="shared" si="234"/>
        <v>16864</v>
      </c>
      <c r="AZ219" s="101">
        <f t="shared" si="234"/>
        <v>0</v>
      </c>
      <c r="BA219" s="101">
        <f t="shared" si="234"/>
        <v>0</v>
      </c>
      <c r="BB219" s="101">
        <f t="shared" si="234"/>
        <v>16864</v>
      </c>
      <c r="BC219" s="101">
        <f t="shared" si="234"/>
        <v>16864</v>
      </c>
      <c r="BD219" s="105"/>
      <c r="BE219" s="105"/>
      <c r="BF219" s="101">
        <f aca="true" t="shared" si="235" ref="BF219:BU219">BF220</f>
        <v>16864</v>
      </c>
      <c r="BG219" s="101">
        <f t="shared" si="235"/>
        <v>16864</v>
      </c>
      <c r="BH219" s="101">
        <f t="shared" si="235"/>
        <v>0</v>
      </c>
      <c r="BI219" s="101">
        <f t="shared" si="235"/>
        <v>0</v>
      </c>
      <c r="BJ219" s="101">
        <f t="shared" si="235"/>
        <v>16864</v>
      </c>
      <c r="BK219" s="101">
        <f t="shared" si="235"/>
        <v>16864</v>
      </c>
      <c r="BL219" s="101">
        <f t="shared" si="235"/>
        <v>0</v>
      </c>
      <c r="BM219" s="101">
        <f t="shared" si="235"/>
        <v>0</v>
      </c>
      <c r="BN219" s="101">
        <f t="shared" si="235"/>
        <v>16864</v>
      </c>
      <c r="BO219" s="101"/>
      <c r="BP219" s="101">
        <f t="shared" si="235"/>
        <v>16864</v>
      </c>
      <c r="BQ219" s="101">
        <f t="shared" si="235"/>
        <v>0</v>
      </c>
      <c r="BR219" s="101">
        <f t="shared" si="235"/>
        <v>0</v>
      </c>
      <c r="BS219" s="101">
        <f t="shared" si="235"/>
        <v>16864</v>
      </c>
      <c r="BT219" s="101">
        <f t="shared" si="235"/>
        <v>0</v>
      </c>
      <c r="BU219" s="101">
        <f t="shared" si="235"/>
        <v>16864</v>
      </c>
      <c r="BV219" s="17"/>
      <c r="BW219" s="17"/>
      <c r="BX219" s="17"/>
    </row>
    <row r="220" spans="1:76" s="18" customFormat="1" ht="87" customHeight="1">
      <c r="A220" s="98" t="s">
        <v>243</v>
      </c>
      <c r="B220" s="99" t="s">
        <v>155</v>
      </c>
      <c r="C220" s="99" t="s">
        <v>131</v>
      </c>
      <c r="D220" s="100" t="s">
        <v>38</v>
      </c>
      <c r="E220" s="99" t="s">
        <v>150</v>
      </c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87">
        <f>AO220-AM220</f>
        <v>16864</v>
      </c>
      <c r="AO220" s="101">
        <v>16864</v>
      </c>
      <c r="AP220" s="96"/>
      <c r="AQ220" s="101">
        <v>16864</v>
      </c>
      <c r="AR220" s="101"/>
      <c r="AS220" s="105"/>
      <c r="AT220" s="87">
        <f>AO220+AR220</f>
        <v>16864</v>
      </c>
      <c r="AU220" s="87">
        <f>AQ220+AS220</f>
        <v>16864</v>
      </c>
      <c r="AV220" s="105"/>
      <c r="AW220" s="105"/>
      <c r="AX220" s="87">
        <f>AT220+AV220</f>
        <v>16864</v>
      </c>
      <c r="AY220" s="87">
        <f>AU220</f>
        <v>16864</v>
      </c>
      <c r="AZ220" s="105"/>
      <c r="BA220" s="105"/>
      <c r="BB220" s="87">
        <f>AX220+AZ220</f>
        <v>16864</v>
      </c>
      <c r="BC220" s="87">
        <f>AY220+BA220</f>
        <v>16864</v>
      </c>
      <c r="BD220" s="105"/>
      <c r="BE220" s="105"/>
      <c r="BF220" s="87">
        <f>BB220+BD220</f>
        <v>16864</v>
      </c>
      <c r="BG220" s="87">
        <f>BC220+BE220</f>
        <v>16864</v>
      </c>
      <c r="BH220" s="105"/>
      <c r="BI220" s="105"/>
      <c r="BJ220" s="87">
        <f>BB220+BH220</f>
        <v>16864</v>
      </c>
      <c r="BK220" s="87">
        <f>BC220+BI220</f>
        <v>16864</v>
      </c>
      <c r="BL220" s="105"/>
      <c r="BM220" s="105"/>
      <c r="BN220" s="87">
        <f>BJ220+BL220</f>
        <v>16864</v>
      </c>
      <c r="BO220" s="87"/>
      <c r="BP220" s="87">
        <f>BK220+BM220</f>
        <v>16864</v>
      </c>
      <c r="BQ220" s="87"/>
      <c r="BR220" s="105"/>
      <c r="BS220" s="87">
        <f>BN220+BQ220</f>
        <v>16864</v>
      </c>
      <c r="BT220" s="87">
        <f>BO220</f>
        <v>0</v>
      </c>
      <c r="BU220" s="87">
        <f>BP220+BR220</f>
        <v>16864</v>
      </c>
      <c r="BV220" s="17"/>
      <c r="BW220" s="17"/>
      <c r="BX220" s="17"/>
    </row>
    <row r="221" spans="1:76" s="18" customFormat="1" ht="24" customHeight="1">
      <c r="A221" s="170" t="s">
        <v>157</v>
      </c>
      <c r="B221" s="99" t="s">
        <v>155</v>
      </c>
      <c r="C221" s="99" t="s">
        <v>131</v>
      </c>
      <c r="D221" s="171" t="s">
        <v>118</v>
      </c>
      <c r="E221" s="99"/>
      <c r="F221" s="101">
        <f>F222+F224+F226+F228+F230+F232</f>
        <v>680600</v>
      </c>
      <c r="G221" s="101">
        <f aca="true" t="shared" si="236" ref="G221:M221">G222+G224+G226+G228+G230+G232+G240</f>
        <v>481921</v>
      </c>
      <c r="H221" s="101">
        <f t="shared" si="236"/>
        <v>1162521</v>
      </c>
      <c r="I221" s="101">
        <f t="shared" si="236"/>
        <v>0</v>
      </c>
      <c r="J221" s="101">
        <f t="shared" si="236"/>
        <v>1303656</v>
      </c>
      <c r="K221" s="101">
        <f t="shared" si="236"/>
        <v>0</v>
      </c>
      <c r="L221" s="101">
        <f t="shared" si="236"/>
        <v>0</v>
      </c>
      <c r="M221" s="101">
        <f t="shared" si="236"/>
        <v>1303656</v>
      </c>
      <c r="N221" s="101">
        <f aca="true" t="shared" si="237" ref="N221:U221">N222+N232+N238+N240</f>
        <v>-751797</v>
      </c>
      <c r="O221" s="101">
        <f t="shared" si="237"/>
        <v>551859</v>
      </c>
      <c r="P221" s="101">
        <f t="shared" si="237"/>
        <v>0</v>
      </c>
      <c r="Q221" s="101">
        <f t="shared" si="237"/>
        <v>551859</v>
      </c>
      <c r="R221" s="101">
        <f t="shared" si="237"/>
        <v>0</v>
      </c>
      <c r="S221" s="101">
        <f t="shared" si="237"/>
        <v>0</v>
      </c>
      <c r="T221" s="101">
        <f t="shared" si="237"/>
        <v>551859</v>
      </c>
      <c r="U221" s="101">
        <f t="shared" si="237"/>
        <v>551859</v>
      </c>
      <c r="V221" s="101">
        <f aca="true" t="shared" si="238" ref="V221:AB221">V222+V232+V238+V240</f>
        <v>0</v>
      </c>
      <c r="W221" s="101">
        <f t="shared" si="238"/>
        <v>0</v>
      </c>
      <c r="X221" s="101">
        <f t="shared" si="238"/>
        <v>551859</v>
      </c>
      <c r="Y221" s="101">
        <f t="shared" si="238"/>
        <v>551859</v>
      </c>
      <c r="Z221" s="101">
        <f t="shared" si="238"/>
        <v>0</v>
      </c>
      <c r="AA221" s="102">
        <f t="shared" si="238"/>
        <v>551859</v>
      </c>
      <c r="AB221" s="102">
        <f t="shared" si="238"/>
        <v>551859</v>
      </c>
      <c r="AC221" s="102">
        <f>AC222+AC232+AC238+AC240</f>
        <v>0</v>
      </c>
      <c r="AD221" s="102">
        <f>AD222+AD232+AD238+AD240</f>
        <v>0</v>
      </c>
      <c r="AE221" s="102"/>
      <c r="AF221" s="101">
        <f aca="true" t="shared" si="239" ref="AF221:AM221">AF222+AF232+AF238+AF240</f>
        <v>551859</v>
      </c>
      <c r="AG221" s="101">
        <f t="shared" si="239"/>
        <v>0</v>
      </c>
      <c r="AH221" s="101">
        <f t="shared" si="239"/>
        <v>551859</v>
      </c>
      <c r="AI221" s="101">
        <f t="shared" si="239"/>
        <v>0</v>
      </c>
      <c r="AJ221" s="101">
        <f t="shared" si="239"/>
        <v>0</v>
      </c>
      <c r="AK221" s="101">
        <f t="shared" si="239"/>
        <v>551859</v>
      </c>
      <c r="AL221" s="101">
        <f t="shared" si="239"/>
        <v>0</v>
      </c>
      <c r="AM221" s="101">
        <f t="shared" si="239"/>
        <v>551859</v>
      </c>
      <c r="AN221" s="101">
        <f aca="true" t="shared" si="240" ref="AN221:AU221">AN222+AN232+AN236+AN238+AN240+AN234</f>
        <v>220636</v>
      </c>
      <c r="AO221" s="101">
        <f t="shared" si="240"/>
        <v>772495</v>
      </c>
      <c r="AP221" s="101">
        <f t="shared" si="240"/>
        <v>0</v>
      </c>
      <c r="AQ221" s="101">
        <f t="shared" si="240"/>
        <v>772495</v>
      </c>
      <c r="AR221" s="101">
        <f t="shared" si="240"/>
        <v>0</v>
      </c>
      <c r="AS221" s="101">
        <f t="shared" si="240"/>
        <v>0</v>
      </c>
      <c r="AT221" s="101">
        <f t="shared" si="240"/>
        <v>772495</v>
      </c>
      <c r="AU221" s="101">
        <f t="shared" si="240"/>
        <v>772495</v>
      </c>
      <c r="AV221" s="101">
        <f aca="true" t="shared" si="241" ref="AV221:BC221">AV222+AV232+AV236+AV238+AV240+AV234</f>
        <v>0</v>
      </c>
      <c r="AW221" s="101">
        <f t="shared" si="241"/>
        <v>0</v>
      </c>
      <c r="AX221" s="101">
        <f t="shared" si="241"/>
        <v>772495</v>
      </c>
      <c r="AY221" s="101">
        <f t="shared" si="241"/>
        <v>772495</v>
      </c>
      <c r="AZ221" s="101">
        <f t="shared" si="241"/>
        <v>0</v>
      </c>
      <c r="BA221" s="101">
        <f t="shared" si="241"/>
        <v>0</v>
      </c>
      <c r="BB221" s="101">
        <f t="shared" si="241"/>
        <v>822495</v>
      </c>
      <c r="BC221" s="101">
        <f t="shared" si="241"/>
        <v>772495</v>
      </c>
      <c r="BD221" s="105"/>
      <c r="BE221" s="105"/>
      <c r="BF221" s="101">
        <f aca="true" t="shared" si="242" ref="BF221:BU221">BF222+BF232+BF236+BF238+BF240+BF234</f>
        <v>822495</v>
      </c>
      <c r="BG221" s="101">
        <f t="shared" si="242"/>
        <v>772495</v>
      </c>
      <c r="BH221" s="101">
        <f>BH222+BH232+BH236+BH238+BH240+BH234</f>
        <v>0</v>
      </c>
      <c r="BI221" s="101">
        <f>BI222+BI232+BI236+BI238+BI240+BI234</f>
        <v>0</v>
      </c>
      <c r="BJ221" s="101">
        <f>BJ222+BJ232+BJ236+BJ238+BJ240+BJ234</f>
        <v>822495</v>
      </c>
      <c r="BK221" s="101">
        <f>BK222+BK232+BK236+BK238+BK240+BK234</f>
        <v>772495</v>
      </c>
      <c r="BL221" s="101">
        <f t="shared" si="242"/>
        <v>0</v>
      </c>
      <c r="BM221" s="101">
        <f t="shared" si="242"/>
        <v>0</v>
      </c>
      <c r="BN221" s="101">
        <f t="shared" si="242"/>
        <v>822495</v>
      </c>
      <c r="BO221" s="101"/>
      <c r="BP221" s="101">
        <f t="shared" si="242"/>
        <v>772495</v>
      </c>
      <c r="BQ221" s="101">
        <f t="shared" si="242"/>
        <v>0</v>
      </c>
      <c r="BR221" s="101">
        <f t="shared" si="242"/>
        <v>0</v>
      </c>
      <c r="BS221" s="101">
        <f t="shared" si="242"/>
        <v>822495</v>
      </c>
      <c r="BT221" s="101">
        <f t="shared" si="242"/>
        <v>0</v>
      </c>
      <c r="BU221" s="101">
        <f t="shared" si="242"/>
        <v>772495</v>
      </c>
      <c r="BV221" s="17"/>
      <c r="BW221" s="17"/>
      <c r="BX221" s="17"/>
    </row>
    <row r="222" spans="1:76" s="18" customFormat="1" ht="51" customHeight="1">
      <c r="A222" s="133" t="s">
        <v>136</v>
      </c>
      <c r="B222" s="99" t="s">
        <v>155</v>
      </c>
      <c r="C222" s="99" t="s">
        <v>131</v>
      </c>
      <c r="D222" s="171" t="s">
        <v>118</v>
      </c>
      <c r="E222" s="99" t="s">
        <v>137</v>
      </c>
      <c r="F222" s="87">
        <v>636668</v>
      </c>
      <c r="G222" s="87">
        <f>H222-F222</f>
        <v>470655</v>
      </c>
      <c r="H222" s="87">
        <v>1107323</v>
      </c>
      <c r="I222" s="87"/>
      <c r="J222" s="87">
        <v>1244558</v>
      </c>
      <c r="K222" s="105"/>
      <c r="L222" s="105"/>
      <c r="M222" s="87">
        <v>1244558</v>
      </c>
      <c r="N222" s="87">
        <f>O222-M222</f>
        <v>-704093</v>
      </c>
      <c r="O222" s="87">
        <v>540465</v>
      </c>
      <c r="P222" s="87"/>
      <c r="Q222" s="87">
        <v>540465</v>
      </c>
      <c r="R222" s="105"/>
      <c r="S222" s="105"/>
      <c r="T222" s="87">
        <f>O222+R222</f>
        <v>540465</v>
      </c>
      <c r="U222" s="87">
        <f>Q222+S222</f>
        <v>540465</v>
      </c>
      <c r="V222" s="105"/>
      <c r="W222" s="105"/>
      <c r="X222" s="87">
        <f>T222+V222</f>
        <v>540465</v>
      </c>
      <c r="Y222" s="87">
        <f>U222+W222</f>
        <v>540465</v>
      </c>
      <c r="Z222" s="105"/>
      <c r="AA222" s="88">
        <f>X222+Z222</f>
        <v>540465</v>
      </c>
      <c r="AB222" s="88">
        <f>Y222</f>
        <v>540465</v>
      </c>
      <c r="AC222" s="106"/>
      <c r="AD222" s="106"/>
      <c r="AE222" s="106"/>
      <c r="AF222" s="87">
        <f>AA222+AC222</f>
        <v>540465</v>
      </c>
      <c r="AG222" s="105"/>
      <c r="AH222" s="87">
        <f>AB222</f>
        <v>540465</v>
      </c>
      <c r="AI222" s="105"/>
      <c r="AJ222" s="105"/>
      <c r="AK222" s="87">
        <f>AF222+AI222</f>
        <v>540465</v>
      </c>
      <c r="AL222" s="87">
        <f>AG222</f>
        <v>0</v>
      </c>
      <c r="AM222" s="87">
        <f>AH222+AJ222</f>
        <v>540465</v>
      </c>
      <c r="AN222" s="87">
        <f>AO222-AM222</f>
        <v>220859</v>
      </c>
      <c r="AO222" s="87">
        <f>711562+49762</f>
        <v>761324</v>
      </c>
      <c r="AP222" s="87"/>
      <c r="AQ222" s="87">
        <f>711562+49762</f>
        <v>761324</v>
      </c>
      <c r="AR222" s="87"/>
      <c r="AS222" s="87"/>
      <c r="AT222" s="87">
        <f>AO222+AR222</f>
        <v>761324</v>
      </c>
      <c r="AU222" s="87">
        <f>AQ222+AS222</f>
        <v>761324</v>
      </c>
      <c r="AV222" s="105"/>
      <c r="AW222" s="105"/>
      <c r="AX222" s="87">
        <f>AT222+AV222</f>
        <v>761324</v>
      </c>
      <c r="AY222" s="87">
        <f>AU222</f>
        <v>761324</v>
      </c>
      <c r="AZ222" s="105"/>
      <c r="BA222" s="105"/>
      <c r="BB222" s="87">
        <f>AX222+AZ222</f>
        <v>761324</v>
      </c>
      <c r="BC222" s="87">
        <f>AY222+BA222</f>
        <v>761324</v>
      </c>
      <c r="BD222" s="105"/>
      <c r="BE222" s="105"/>
      <c r="BF222" s="87">
        <f>BB222+BD222</f>
        <v>761324</v>
      </c>
      <c r="BG222" s="87">
        <f>BC222+BE222</f>
        <v>761324</v>
      </c>
      <c r="BH222" s="105"/>
      <c r="BI222" s="105"/>
      <c r="BJ222" s="87">
        <f>BB222+BH222</f>
        <v>761324</v>
      </c>
      <c r="BK222" s="87">
        <f>BC222+BI222</f>
        <v>761324</v>
      </c>
      <c r="BL222" s="105"/>
      <c r="BM222" s="105"/>
      <c r="BN222" s="87">
        <f>BJ222+BL222</f>
        <v>761324</v>
      </c>
      <c r="BO222" s="87"/>
      <c r="BP222" s="87">
        <f>BK222+BM222</f>
        <v>761324</v>
      </c>
      <c r="BQ222" s="87"/>
      <c r="BR222" s="105"/>
      <c r="BS222" s="87">
        <f>BN222+BQ222</f>
        <v>761324</v>
      </c>
      <c r="BT222" s="87">
        <f>BO222</f>
        <v>0</v>
      </c>
      <c r="BU222" s="87">
        <f>BP222+BR222</f>
        <v>761324</v>
      </c>
      <c r="BV222" s="17"/>
      <c r="BW222" s="17"/>
      <c r="BX222" s="17"/>
    </row>
    <row r="223" spans="1:76" s="34" customFormat="1" ht="82.5" customHeight="1" hidden="1">
      <c r="A223" s="119" t="s">
        <v>244</v>
      </c>
      <c r="B223" s="120" t="s">
        <v>155</v>
      </c>
      <c r="C223" s="120" t="s">
        <v>131</v>
      </c>
      <c r="D223" s="172" t="s">
        <v>118</v>
      </c>
      <c r="E223" s="120" t="s">
        <v>142</v>
      </c>
      <c r="F223" s="122"/>
      <c r="G223" s="122"/>
      <c r="H223" s="122"/>
      <c r="I223" s="122"/>
      <c r="J223" s="122"/>
      <c r="K223" s="123"/>
      <c r="L223" s="123"/>
      <c r="M223" s="122"/>
      <c r="N223" s="122"/>
      <c r="O223" s="122"/>
      <c r="P223" s="122">
        <f>P232+P238+P240</f>
        <v>0</v>
      </c>
      <c r="Q223" s="122"/>
      <c r="R223" s="123"/>
      <c r="S223" s="123"/>
      <c r="T223" s="123"/>
      <c r="U223" s="123"/>
      <c r="V223" s="123"/>
      <c r="W223" s="123"/>
      <c r="X223" s="123"/>
      <c r="Y223" s="123"/>
      <c r="Z223" s="123"/>
      <c r="AA223" s="106"/>
      <c r="AB223" s="106"/>
      <c r="AC223" s="106"/>
      <c r="AD223" s="106"/>
      <c r="AE223" s="106"/>
      <c r="AF223" s="105"/>
      <c r="AG223" s="105"/>
      <c r="AH223" s="105"/>
      <c r="AI223" s="123"/>
      <c r="AJ223" s="123"/>
      <c r="AK223" s="173"/>
      <c r="AL223" s="173"/>
      <c r="AM223" s="17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23"/>
      <c r="BP223" s="123"/>
      <c r="BQ223" s="123"/>
      <c r="BR223" s="123"/>
      <c r="BS223" s="123"/>
      <c r="BT223" s="123"/>
      <c r="BU223" s="123"/>
      <c r="BV223" s="33"/>
      <c r="BW223" s="33"/>
      <c r="BX223" s="33"/>
    </row>
    <row r="224" spans="1:76" s="14" customFormat="1" ht="33" customHeight="1" hidden="1">
      <c r="A224" s="133" t="s">
        <v>204</v>
      </c>
      <c r="B224" s="99" t="s">
        <v>155</v>
      </c>
      <c r="C224" s="99" t="s">
        <v>131</v>
      </c>
      <c r="D224" s="171" t="s">
        <v>194</v>
      </c>
      <c r="E224" s="99"/>
      <c r="F224" s="101">
        <f aca="true" t="shared" si="243" ref="F224:Q224">F225</f>
        <v>1903</v>
      </c>
      <c r="G224" s="101">
        <f t="shared" si="243"/>
        <v>-1903</v>
      </c>
      <c r="H224" s="101">
        <f t="shared" si="243"/>
        <v>0</v>
      </c>
      <c r="I224" s="101">
        <f t="shared" si="243"/>
        <v>0</v>
      </c>
      <c r="J224" s="101">
        <f t="shared" si="243"/>
        <v>0</v>
      </c>
      <c r="K224" s="101">
        <f t="shared" si="243"/>
        <v>0</v>
      </c>
      <c r="L224" s="101">
        <f t="shared" si="243"/>
        <v>0</v>
      </c>
      <c r="M224" s="101">
        <f t="shared" si="243"/>
        <v>0</v>
      </c>
      <c r="N224" s="101">
        <f t="shared" si="243"/>
        <v>0</v>
      </c>
      <c r="O224" s="101">
        <f t="shared" si="243"/>
        <v>0</v>
      </c>
      <c r="P224" s="101">
        <f t="shared" si="243"/>
        <v>0</v>
      </c>
      <c r="Q224" s="101">
        <f t="shared" si="243"/>
        <v>0</v>
      </c>
      <c r="R224" s="89"/>
      <c r="S224" s="89"/>
      <c r="T224" s="89"/>
      <c r="U224" s="89"/>
      <c r="V224" s="89"/>
      <c r="W224" s="89"/>
      <c r="X224" s="89"/>
      <c r="Y224" s="89"/>
      <c r="Z224" s="89"/>
      <c r="AA224" s="152"/>
      <c r="AB224" s="152"/>
      <c r="AC224" s="152"/>
      <c r="AD224" s="152"/>
      <c r="AE224" s="152"/>
      <c r="AF224" s="89"/>
      <c r="AG224" s="89"/>
      <c r="AH224" s="89"/>
      <c r="AI224" s="89"/>
      <c r="AJ224" s="89"/>
      <c r="AK224" s="114"/>
      <c r="AL224" s="114"/>
      <c r="AM224" s="114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13"/>
      <c r="BW224" s="13"/>
      <c r="BX224" s="13"/>
    </row>
    <row r="225" spans="1:76" s="14" customFormat="1" ht="82.5" customHeight="1" hidden="1">
      <c r="A225" s="133" t="s">
        <v>388</v>
      </c>
      <c r="B225" s="99" t="s">
        <v>155</v>
      </c>
      <c r="C225" s="99" t="s">
        <v>131</v>
      </c>
      <c r="D225" s="171" t="s">
        <v>194</v>
      </c>
      <c r="E225" s="99" t="s">
        <v>142</v>
      </c>
      <c r="F225" s="87">
        <v>1903</v>
      </c>
      <c r="G225" s="87">
        <f>H225-F225</f>
        <v>-1903</v>
      </c>
      <c r="H225" s="87">
        <f>2945-2945</f>
        <v>0</v>
      </c>
      <c r="I225" s="87"/>
      <c r="J225" s="87">
        <f>3154-3154</f>
        <v>0</v>
      </c>
      <c r="K225" s="89"/>
      <c r="L225" s="89"/>
      <c r="M225" s="87"/>
      <c r="N225" s="90"/>
      <c r="O225" s="87"/>
      <c r="P225" s="87"/>
      <c r="Q225" s="87"/>
      <c r="R225" s="89"/>
      <c r="S225" s="89"/>
      <c r="T225" s="89"/>
      <c r="U225" s="89"/>
      <c r="V225" s="89"/>
      <c r="W225" s="89"/>
      <c r="X225" s="89"/>
      <c r="Y225" s="89"/>
      <c r="Z225" s="89"/>
      <c r="AA225" s="152"/>
      <c r="AB225" s="152"/>
      <c r="AC225" s="152"/>
      <c r="AD225" s="152"/>
      <c r="AE225" s="152"/>
      <c r="AF225" s="89"/>
      <c r="AG225" s="89"/>
      <c r="AH225" s="89"/>
      <c r="AI225" s="89"/>
      <c r="AJ225" s="89"/>
      <c r="AK225" s="114"/>
      <c r="AL225" s="114"/>
      <c r="AM225" s="114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13"/>
      <c r="BW225" s="13"/>
      <c r="BX225" s="13"/>
    </row>
    <row r="226" spans="1:76" s="14" customFormat="1" ht="66" customHeight="1" hidden="1">
      <c r="A226" s="133" t="s">
        <v>214</v>
      </c>
      <c r="B226" s="99" t="s">
        <v>155</v>
      </c>
      <c r="C226" s="99" t="s">
        <v>131</v>
      </c>
      <c r="D226" s="171" t="s">
        <v>195</v>
      </c>
      <c r="E226" s="99"/>
      <c r="F226" s="101">
        <f aca="true" t="shared" si="244" ref="F226:Q226">F227</f>
        <v>1652</v>
      </c>
      <c r="G226" s="101">
        <f t="shared" si="244"/>
        <v>-1652</v>
      </c>
      <c r="H226" s="101">
        <f t="shared" si="244"/>
        <v>0</v>
      </c>
      <c r="I226" s="101">
        <f t="shared" si="244"/>
        <v>0</v>
      </c>
      <c r="J226" s="101">
        <f t="shared" si="244"/>
        <v>0</v>
      </c>
      <c r="K226" s="101">
        <f t="shared" si="244"/>
        <v>0</v>
      </c>
      <c r="L226" s="101">
        <f t="shared" si="244"/>
        <v>0</v>
      </c>
      <c r="M226" s="101">
        <f t="shared" si="244"/>
        <v>0</v>
      </c>
      <c r="N226" s="101">
        <f t="shared" si="244"/>
        <v>0</v>
      </c>
      <c r="O226" s="101">
        <f t="shared" si="244"/>
        <v>0</v>
      </c>
      <c r="P226" s="101">
        <f t="shared" si="244"/>
        <v>0</v>
      </c>
      <c r="Q226" s="101">
        <f t="shared" si="244"/>
        <v>0</v>
      </c>
      <c r="R226" s="89"/>
      <c r="S226" s="89"/>
      <c r="T226" s="89"/>
      <c r="U226" s="89"/>
      <c r="V226" s="89"/>
      <c r="W226" s="89"/>
      <c r="X226" s="89"/>
      <c r="Y226" s="89"/>
      <c r="Z226" s="89"/>
      <c r="AA226" s="152"/>
      <c r="AB226" s="152"/>
      <c r="AC226" s="152"/>
      <c r="AD226" s="152"/>
      <c r="AE226" s="152"/>
      <c r="AF226" s="89"/>
      <c r="AG226" s="89"/>
      <c r="AH226" s="89"/>
      <c r="AI226" s="89"/>
      <c r="AJ226" s="89"/>
      <c r="AK226" s="114"/>
      <c r="AL226" s="114"/>
      <c r="AM226" s="114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13"/>
      <c r="BW226" s="13"/>
      <c r="BX226" s="13"/>
    </row>
    <row r="227" spans="1:76" s="14" customFormat="1" ht="82.5" customHeight="1" hidden="1">
      <c r="A227" s="133" t="s">
        <v>388</v>
      </c>
      <c r="B227" s="99" t="s">
        <v>155</v>
      </c>
      <c r="C227" s="99" t="s">
        <v>131</v>
      </c>
      <c r="D227" s="171" t="s">
        <v>195</v>
      </c>
      <c r="E227" s="99" t="s">
        <v>142</v>
      </c>
      <c r="F227" s="87">
        <v>1652</v>
      </c>
      <c r="G227" s="87">
        <f>H227-F227</f>
        <v>-1652</v>
      </c>
      <c r="H227" s="90">
        <f>699-699</f>
        <v>0</v>
      </c>
      <c r="I227" s="90"/>
      <c r="J227" s="90">
        <f>749-749</f>
        <v>0</v>
      </c>
      <c r="K227" s="89"/>
      <c r="L227" s="89"/>
      <c r="M227" s="87"/>
      <c r="N227" s="90"/>
      <c r="O227" s="87"/>
      <c r="P227" s="87"/>
      <c r="Q227" s="87"/>
      <c r="R227" s="89"/>
      <c r="S227" s="89"/>
      <c r="T227" s="89"/>
      <c r="U227" s="89"/>
      <c r="V227" s="89"/>
      <c r="W227" s="89"/>
      <c r="X227" s="89"/>
      <c r="Y227" s="89"/>
      <c r="Z227" s="89"/>
      <c r="AA227" s="152"/>
      <c r="AB227" s="152"/>
      <c r="AC227" s="152"/>
      <c r="AD227" s="152"/>
      <c r="AE227" s="152"/>
      <c r="AF227" s="89"/>
      <c r="AG227" s="89"/>
      <c r="AH227" s="89"/>
      <c r="AI227" s="89"/>
      <c r="AJ227" s="89"/>
      <c r="AK227" s="114"/>
      <c r="AL227" s="114"/>
      <c r="AM227" s="114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13"/>
      <c r="BW227" s="13"/>
      <c r="BX227" s="13"/>
    </row>
    <row r="228" spans="1:76" s="14" customFormat="1" ht="99" customHeight="1" hidden="1">
      <c r="A228" s="133" t="s">
        <v>215</v>
      </c>
      <c r="B228" s="99" t="s">
        <v>155</v>
      </c>
      <c r="C228" s="99" t="s">
        <v>131</v>
      </c>
      <c r="D228" s="171" t="s">
        <v>196</v>
      </c>
      <c r="E228" s="99"/>
      <c r="F228" s="101">
        <f aca="true" t="shared" si="245" ref="F228:Q228">F229</f>
        <v>9073</v>
      </c>
      <c r="G228" s="101">
        <f t="shared" si="245"/>
        <v>-9073</v>
      </c>
      <c r="H228" s="101">
        <f t="shared" si="245"/>
        <v>0</v>
      </c>
      <c r="I228" s="101">
        <f t="shared" si="245"/>
        <v>0</v>
      </c>
      <c r="J228" s="101">
        <f t="shared" si="245"/>
        <v>0</v>
      </c>
      <c r="K228" s="101">
        <f t="shared" si="245"/>
        <v>0</v>
      </c>
      <c r="L228" s="101">
        <f t="shared" si="245"/>
        <v>0</v>
      </c>
      <c r="M228" s="101">
        <f t="shared" si="245"/>
        <v>0</v>
      </c>
      <c r="N228" s="101">
        <f t="shared" si="245"/>
        <v>0</v>
      </c>
      <c r="O228" s="101">
        <f t="shared" si="245"/>
        <v>0</v>
      </c>
      <c r="P228" s="101">
        <f t="shared" si="245"/>
        <v>0</v>
      </c>
      <c r="Q228" s="101">
        <f t="shared" si="245"/>
        <v>0</v>
      </c>
      <c r="R228" s="89"/>
      <c r="S228" s="89"/>
      <c r="T228" s="89"/>
      <c r="U228" s="89"/>
      <c r="V228" s="89"/>
      <c r="W228" s="89"/>
      <c r="X228" s="89"/>
      <c r="Y228" s="89"/>
      <c r="Z228" s="89"/>
      <c r="AA228" s="152"/>
      <c r="AB228" s="152"/>
      <c r="AC228" s="152"/>
      <c r="AD228" s="152"/>
      <c r="AE228" s="152"/>
      <c r="AF228" s="89"/>
      <c r="AG228" s="89"/>
      <c r="AH228" s="89"/>
      <c r="AI228" s="89"/>
      <c r="AJ228" s="89"/>
      <c r="AK228" s="114"/>
      <c r="AL228" s="114"/>
      <c r="AM228" s="114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13"/>
      <c r="BW228" s="13"/>
      <c r="BX228" s="13"/>
    </row>
    <row r="229" spans="1:76" s="14" customFormat="1" ht="82.5" customHeight="1" hidden="1">
      <c r="A229" s="133" t="s">
        <v>388</v>
      </c>
      <c r="B229" s="99" t="s">
        <v>155</v>
      </c>
      <c r="C229" s="99" t="s">
        <v>131</v>
      </c>
      <c r="D229" s="171" t="s">
        <v>196</v>
      </c>
      <c r="E229" s="99" t="s">
        <v>142</v>
      </c>
      <c r="F229" s="87">
        <v>9073</v>
      </c>
      <c r="G229" s="87">
        <f>H229-F229</f>
        <v>-9073</v>
      </c>
      <c r="H229" s="87">
        <f>9572-9572</f>
        <v>0</v>
      </c>
      <c r="I229" s="87"/>
      <c r="J229" s="87">
        <f>10251-10251</f>
        <v>0</v>
      </c>
      <c r="K229" s="89"/>
      <c r="L229" s="89"/>
      <c r="M229" s="87"/>
      <c r="N229" s="90"/>
      <c r="O229" s="87"/>
      <c r="P229" s="87"/>
      <c r="Q229" s="87"/>
      <c r="R229" s="89"/>
      <c r="S229" s="89"/>
      <c r="T229" s="89"/>
      <c r="U229" s="89"/>
      <c r="V229" s="89"/>
      <c r="W229" s="89"/>
      <c r="X229" s="89"/>
      <c r="Y229" s="89"/>
      <c r="Z229" s="89"/>
      <c r="AA229" s="152"/>
      <c r="AB229" s="152"/>
      <c r="AC229" s="152"/>
      <c r="AD229" s="152"/>
      <c r="AE229" s="152"/>
      <c r="AF229" s="89"/>
      <c r="AG229" s="89"/>
      <c r="AH229" s="89"/>
      <c r="AI229" s="89"/>
      <c r="AJ229" s="89"/>
      <c r="AK229" s="114"/>
      <c r="AL229" s="114"/>
      <c r="AM229" s="114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13"/>
      <c r="BW229" s="13"/>
      <c r="BX229" s="13"/>
    </row>
    <row r="230" spans="1:76" s="14" customFormat="1" ht="49.5" customHeight="1" hidden="1">
      <c r="A230" s="133" t="s">
        <v>205</v>
      </c>
      <c r="B230" s="99" t="s">
        <v>155</v>
      </c>
      <c r="C230" s="99" t="s">
        <v>131</v>
      </c>
      <c r="D230" s="171" t="s">
        <v>197</v>
      </c>
      <c r="E230" s="99"/>
      <c r="F230" s="101">
        <f aca="true" t="shared" si="246" ref="F230:Q230">F231</f>
        <v>23259</v>
      </c>
      <c r="G230" s="101">
        <f t="shared" si="246"/>
        <v>-23259</v>
      </c>
      <c r="H230" s="101">
        <f t="shared" si="246"/>
        <v>0</v>
      </c>
      <c r="I230" s="101">
        <f t="shared" si="246"/>
        <v>0</v>
      </c>
      <c r="J230" s="101">
        <f t="shared" si="246"/>
        <v>0</v>
      </c>
      <c r="K230" s="101">
        <f t="shared" si="246"/>
        <v>0</v>
      </c>
      <c r="L230" s="101">
        <f t="shared" si="246"/>
        <v>0</v>
      </c>
      <c r="M230" s="101">
        <f t="shared" si="246"/>
        <v>0</v>
      </c>
      <c r="N230" s="101">
        <f t="shared" si="246"/>
        <v>0</v>
      </c>
      <c r="O230" s="101">
        <f t="shared" si="246"/>
        <v>0</v>
      </c>
      <c r="P230" s="101">
        <f t="shared" si="246"/>
        <v>0</v>
      </c>
      <c r="Q230" s="101">
        <f t="shared" si="246"/>
        <v>0</v>
      </c>
      <c r="R230" s="89"/>
      <c r="S230" s="89"/>
      <c r="T230" s="89"/>
      <c r="U230" s="89"/>
      <c r="V230" s="89"/>
      <c r="W230" s="89"/>
      <c r="X230" s="89"/>
      <c r="Y230" s="89"/>
      <c r="Z230" s="89"/>
      <c r="AA230" s="152"/>
      <c r="AB230" s="152"/>
      <c r="AC230" s="152"/>
      <c r="AD230" s="152"/>
      <c r="AE230" s="152"/>
      <c r="AF230" s="89"/>
      <c r="AG230" s="89"/>
      <c r="AH230" s="89"/>
      <c r="AI230" s="89"/>
      <c r="AJ230" s="89"/>
      <c r="AK230" s="114"/>
      <c r="AL230" s="114"/>
      <c r="AM230" s="114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13"/>
      <c r="BW230" s="13"/>
      <c r="BX230" s="13"/>
    </row>
    <row r="231" spans="1:76" s="14" customFormat="1" ht="82.5" customHeight="1" hidden="1">
      <c r="A231" s="133" t="s">
        <v>388</v>
      </c>
      <c r="B231" s="99" t="s">
        <v>155</v>
      </c>
      <c r="C231" s="99" t="s">
        <v>131</v>
      </c>
      <c r="D231" s="171" t="s">
        <v>197</v>
      </c>
      <c r="E231" s="99" t="s">
        <v>142</v>
      </c>
      <c r="F231" s="87">
        <v>23259</v>
      </c>
      <c r="G231" s="87">
        <f>H231-F231</f>
        <v>-23259</v>
      </c>
      <c r="H231" s="87"/>
      <c r="I231" s="87"/>
      <c r="J231" s="87"/>
      <c r="K231" s="89"/>
      <c r="L231" s="89"/>
      <c r="M231" s="87"/>
      <c r="N231" s="90"/>
      <c r="O231" s="87"/>
      <c r="P231" s="87"/>
      <c r="Q231" s="87"/>
      <c r="R231" s="89"/>
      <c r="S231" s="89"/>
      <c r="T231" s="89"/>
      <c r="U231" s="89"/>
      <c r="V231" s="89"/>
      <c r="W231" s="89"/>
      <c r="X231" s="89"/>
      <c r="Y231" s="89"/>
      <c r="Z231" s="89"/>
      <c r="AA231" s="152"/>
      <c r="AB231" s="152"/>
      <c r="AC231" s="152"/>
      <c r="AD231" s="152"/>
      <c r="AE231" s="152"/>
      <c r="AF231" s="89"/>
      <c r="AG231" s="89"/>
      <c r="AH231" s="89"/>
      <c r="AI231" s="89"/>
      <c r="AJ231" s="89"/>
      <c r="AK231" s="114"/>
      <c r="AL231" s="114"/>
      <c r="AM231" s="114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13"/>
      <c r="BW231" s="13"/>
      <c r="BX231" s="13"/>
    </row>
    <row r="232" spans="1:76" s="14" customFormat="1" ht="33" customHeight="1" hidden="1">
      <c r="A232" s="133" t="s">
        <v>207</v>
      </c>
      <c r="B232" s="99" t="s">
        <v>155</v>
      </c>
      <c r="C232" s="99" t="s">
        <v>131</v>
      </c>
      <c r="D232" s="171" t="s">
        <v>206</v>
      </c>
      <c r="E232" s="99"/>
      <c r="F232" s="101">
        <f aca="true" t="shared" si="247" ref="F232:Q232">F233</f>
        <v>8045</v>
      </c>
      <c r="G232" s="101">
        <f t="shared" si="247"/>
        <v>3908</v>
      </c>
      <c r="H232" s="101">
        <f t="shared" si="247"/>
        <v>11953</v>
      </c>
      <c r="I232" s="101">
        <f t="shared" si="247"/>
        <v>0</v>
      </c>
      <c r="J232" s="101">
        <f t="shared" si="247"/>
        <v>12801</v>
      </c>
      <c r="K232" s="101">
        <f t="shared" si="247"/>
        <v>0</v>
      </c>
      <c r="L232" s="101">
        <f t="shared" si="247"/>
        <v>0</v>
      </c>
      <c r="M232" s="101">
        <f t="shared" si="247"/>
        <v>12801</v>
      </c>
      <c r="N232" s="101">
        <f t="shared" si="247"/>
        <v>-12801</v>
      </c>
      <c r="O232" s="101">
        <f t="shared" si="247"/>
        <v>0</v>
      </c>
      <c r="P232" s="101">
        <f t="shared" si="247"/>
        <v>0</v>
      </c>
      <c r="Q232" s="101">
        <f t="shared" si="247"/>
        <v>0</v>
      </c>
      <c r="R232" s="89"/>
      <c r="S232" s="89"/>
      <c r="T232" s="89"/>
      <c r="U232" s="89"/>
      <c r="V232" s="89"/>
      <c r="W232" s="89"/>
      <c r="X232" s="89"/>
      <c r="Y232" s="89"/>
      <c r="Z232" s="89"/>
      <c r="AA232" s="152"/>
      <c r="AB232" s="152"/>
      <c r="AC232" s="152"/>
      <c r="AD232" s="152"/>
      <c r="AE232" s="152"/>
      <c r="AF232" s="89"/>
      <c r="AG232" s="89"/>
      <c r="AH232" s="89"/>
      <c r="AI232" s="89"/>
      <c r="AJ232" s="89"/>
      <c r="AK232" s="114"/>
      <c r="AL232" s="114"/>
      <c r="AM232" s="114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13"/>
      <c r="BW232" s="13"/>
      <c r="BX232" s="13"/>
    </row>
    <row r="233" spans="1:76" s="14" customFormat="1" ht="82.5" customHeight="1" hidden="1">
      <c r="A233" s="133" t="s">
        <v>244</v>
      </c>
      <c r="B233" s="99" t="s">
        <v>155</v>
      </c>
      <c r="C233" s="99" t="s">
        <v>131</v>
      </c>
      <c r="D233" s="171" t="s">
        <v>206</v>
      </c>
      <c r="E233" s="99" t="s">
        <v>142</v>
      </c>
      <c r="F233" s="87">
        <v>8045</v>
      </c>
      <c r="G233" s="87">
        <f>H233-F233</f>
        <v>3908</v>
      </c>
      <c r="H233" s="87">
        <v>11953</v>
      </c>
      <c r="I233" s="87"/>
      <c r="J233" s="87">
        <v>12801</v>
      </c>
      <c r="K233" s="89"/>
      <c r="L233" s="89"/>
      <c r="M233" s="87">
        <v>12801</v>
      </c>
      <c r="N233" s="87">
        <f>O233-M233</f>
        <v>-12801</v>
      </c>
      <c r="O233" s="87"/>
      <c r="P233" s="87"/>
      <c r="Q233" s="87"/>
      <c r="R233" s="89"/>
      <c r="S233" s="89"/>
      <c r="T233" s="89"/>
      <c r="U233" s="89"/>
      <c r="V233" s="89"/>
      <c r="W233" s="89"/>
      <c r="X233" s="89"/>
      <c r="Y233" s="89"/>
      <c r="Z233" s="89"/>
      <c r="AA233" s="152"/>
      <c r="AB233" s="152"/>
      <c r="AC233" s="152"/>
      <c r="AD233" s="152"/>
      <c r="AE233" s="152"/>
      <c r="AF233" s="89"/>
      <c r="AG233" s="89"/>
      <c r="AH233" s="89"/>
      <c r="AI233" s="89"/>
      <c r="AJ233" s="89"/>
      <c r="AK233" s="114"/>
      <c r="AL233" s="114"/>
      <c r="AM233" s="114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13"/>
      <c r="BW233" s="13"/>
      <c r="BX233" s="13"/>
    </row>
    <row r="234" spans="1:76" s="47" customFormat="1" ht="99" customHeight="1" hidden="1">
      <c r="A234" s="174" t="s">
        <v>310</v>
      </c>
      <c r="B234" s="120" t="s">
        <v>155</v>
      </c>
      <c r="C234" s="120" t="s">
        <v>131</v>
      </c>
      <c r="D234" s="172" t="s">
        <v>194</v>
      </c>
      <c r="E234" s="120"/>
      <c r="F234" s="122"/>
      <c r="G234" s="122"/>
      <c r="H234" s="122"/>
      <c r="I234" s="122"/>
      <c r="J234" s="122"/>
      <c r="K234" s="175"/>
      <c r="L234" s="175"/>
      <c r="M234" s="122"/>
      <c r="N234" s="122"/>
      <c r="O234" s="122"/>
      <c r="P234" s="122"/>
      <c r="Q234" s="122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6"/>
      <c r="AL234" s="176"/>
      <c r="AM234" s="176"/>
      <c r="AN234" s="122">
        <f>AN235</f>
        <v>0</v>
      </c>
      <c r="AO234" s="122">
        <f>AO235</f>
        <v>0</v>
      </c>
      <c r="AP234" s="122">
        <f>AP235</f>
        <v>0</v>
      </c>
      <c r="AQ234" s="122">
        <f>AQ235</f>
        <v>0</v>
      </c>
      <c r="AR234" s="122"/>
      <c r="AS234" s="175"/>
      <c r="AT234" s="175"/>
      <c r="AU234" s="175"/>
      <c r="AV234" s="175"/>
      <c r="AW234" s="175"/>
      <c r="AX234" s="175"/>
      <c r="AY234" s="175"/>
      <c r="AZ234" s="175"/>
      <c r="BA234" s="175"/>
      <c r="BB234" s="175"/>
      <c r="BC234" s="175"/>
      <c r="BD234" s="175"/>
      <c r="BE234" s="175"/>
      <c r="BF234" s="175"/>
      <c r="BG234" s="175"/>
      <c r="BH234" s="175"/>
      <c r="BI234" s="175"/>
      <c r="BJ234" s="175"/>
      <c r="BK234" s="175"/>
      <c r="BL234" s="175"/>
      <c r="BM234" s="175"/>
      <c r="BN234" s="175"/>
      <c r="BO234" s="175"/>
      <c r="BP234" s="175"/>
      <c r="BQ234" s="175"/>
      <c r="BR234" s="175"/>
      <c r="BS234" s="175"/>
      <c r="BT234" s="175"/>
      <c r="BU234" s="175"/>
      <c r="BV234" s="42"/>
      <c r="BW234" s="42"/>
      <c r="BX234" s="42"/>
    </row>
    <row r="235" spans="1:76" s="47" customFormat="1" ht="82.5" customHeight="1" hidden="1">
      <c r="A235" s="126" t="s">
        <v>289</v>
      </c>
      <c r="B235" s="120" t="s">
        <v>155</v>
      </c>
      <c r="C235" s="120" t="s">
        <v>131</v>
      </c>
      <c r="D235" s="172" t="s">
        <v>194</v>
      </c>
      <c r="E235" s="120" t="s">
        <v>230</v>
      </c>
      <c r="F235" s="122"/>
      <c r="G235" s="122"/>
      <c r="H235" s="122"/>
      <c r="I235" s="122"/>
      <c r="J235" s="122"/>
      <c r="K235" s="175"/>
      <c r="L235" s="175"/>
      <c r="M235" s="122"/>
      <c r="N235" s="122"/>
      <c r="O235" s="122"/>
      <c r="P235" s="122"/>
      <c r="Q235" s="122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6"/>
      <c r="AL235" s="176"/>
      <c r="AM235" s="176"/>
      <c r="AN235" s="122">
        <f>AO235-AM235</f>
        <v>0</v>
      </c>
      <c r="AO235" s="122"/>
      <c r="AP235" s="122"/>
      <c r="AQ235" s="122"/>
      <c r="AR235" s="122"/>
      <c r="AS235" s="175"/>
      <c r="AT235" s="175"/>
      <c r="AU235" s="175"/>
      <c r="AV235" s="175"/>
      <c r="AW235" s="175"/>
      <c r="AX235" s="175"/>
      <c r="AY235" s="175"/>
      <c r="AZ235" s="175"/>
      <c r="BA235" s="175"/>
      <c r="BB235" s="175"/>
      <c r="BC235" s="175"/>
      <c r="BD235" s="175"/>
      <c r="BE235" s="175"/>
      <c r="BF235" s="175"/>
      <c r="BG235" s="175"/>
      <c r="BH235" s="175"/>
      <c r="BI235" s="175"/>
      <c r="BJ235" s="175"/>
      <c r="BK235" s="175"/>
      <c r="BL235" s="175"/>
      <c r="BM235" s="175"/>
      <c r="BN235" s="175"/>
      <c r="BO235" s="175"/>
      <c r="BP235" s="175"/>
      <c r="BQ235" s="175"/>
      <c r="BR235" s="175"/>
      <c r="BS235" s="175"/>
      <c r="BT235" s="175"/>
      <c r="BU235" s="175"/>
      <c r="BV235" s="42"/>
      <c r="BW235" s="42"/>
      <c r="BX235" s="42"/>
    </row>
    <row r="236" spans="1:76" s="47" customFormat="1" ht="99" customHeight="1" hidden="1">
      <c r="A236" s="119" t="s">
        <v>326</v>
      </c>
      <c r="B236" s="120" t="s">
        <v>155</v>
      </c>
      <c r="C236" s="120" t="s">
        <v>131</v>
      </c>
      <c r="D236" s="172" t="s">
        <v>195</v>
      </c>
      <c r="E236" s="120"/>
      <c r="F236" s="122"/>
      <c r="G236" s="122"/>
      <c r="H236" s="122"/>
      <c r="I236" s="122"/>
      <c r="J236" s="122"/>
      <c r="K236" s="175"/>
      <c r="L236" s="175"/>
      <c r="M236" s="122"/>
      <c r="N236" s="122"/>
      <c r="O236" s="122"/>
      <c r="P236" s="122"/>
      <c r="Q236" s="122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6"/>
      <c r="AL236" s="176"/>
      <c r="AM236" s="176"/>
      <c r="AN236" s="122">
        <f>AN237</f>
        <v>0</v>
      </c>
      <c r="AO236" s="122">
        <f>AO237</f>
        <v>0</v>
      </c>
      <c r="AP236" s="122">
        <f>AP237</f>
        <v>0</v>
      </c>
      <c r="AQ236" s="122">
        <f>AQ237</f>
        <v>0</v>
      </c>
      <c r="AR236" s="122"/>
      <c r="AS236" s="175"/>
      <c r="AT236" s="175"/>
      <c r="AU236" s="175"/>
      <c r="AV236" s="175"/>
      <c r="AW236" s="175"/>
      <c r="AX236" s="175"/>
      <c r="AY236" s="175"/>
      <c r="AZ236" s="175"/>
      <c r="BA236" s="175"/>
      <c r="BB236" s="175"/>
      <c r="BC236" s="175"/>
      <c r="BD236" s="175"/>
      <c r="BE236" s="175"/>
      <c r="BF236" s="175"/>
      <c r="BG236" s="175"/>
      <c r="BH236" s="175"/>
      <c r="BI236" s="175"/>
      <c r="BJ236" s="175"/>
      <c r="BK236" s="175"/>
      <c r="BL236" s="175"/>
      <c r="BM236" s="175"/>
      <c r="BN236" s="175"/>
      <c r="BO236" s="175"/>
      <c r="BP236" s="175"/>
      <c r="BQ236" s="175"/>
      <c r="BR236" s="175"/>
      <c r="BS236" s="175"/>
      <c r="BT236" s="175"/>
      <c r="BU236" s="175"/>
      <c r="BV236" s="42"/>
      <c r="BW236" s="42"/>
      <c r="BX236" s="42"/>
    </row>
    <row r="237" spans="1:76" s="47" customFormat="1" ht="82.5" customHeight="1" hidden="1">
      <c r="A237" s="126" t="s">
        <v>289</v>
      </c>
      <c r="B237" s="120" t="s">
        <v>155</v>
      </c>
      <c r="C237" s="120" t="s">
        <v>131</v>
      </c>
      <c r="D237" s="172" t="s">
        <v>195</v>
      </c>
      <c r="E237" s="120" t="s">
        <v>230</v>
      </c>
      <c r="F237" s="122"/>
      <c r="G237" s="122"/>
      <c r="H237" s="122"/>
      <c r="I237" s="122"/>
      <c r="J237" s="122"/>
      <c r="K237" s="175"/>
      <c r="L237" s="175"/>
      <c r="M237" s="122"/>
      <c r="N237" s="122"/>
      <c r="O237" s="122"/>
      <c r="P237" s="122"/>
      <c r="Q237" s="122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6"/>
      <c r="AL237" s="176"/>
      <c r="AM237" s="176"/>
      <c r="AN237" s="122">
        <f>AO237-AM237</f>
        <v>0</v>
      </c>
      <c r="AO237" s="122"/>
      <c r="AP237" s="122"/>
      <c r="AQ237" s="122"/>
      <c r="AR237" s="122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E237" s="175"/>
      <c r="BF237" s="175"/>
      <c r="BG237" s="175"/>
      <c r="BH237" s="175"/>
      <c r="BI237" s="175"/>
      <c r="BJ237" s="175"/>
      <c r="BK237" s="175"/>
      <c r="BL237" s="175"/>
      <c r="BM237" s="175"/>
      <c r="BN237" s="175"/>
      <c r="BO237" s="175"/>
      <c r="BP237" s="175"/>
      <c r="BQ237" s="175"/>
      <c r="BR237" s="175"/>
      <c r="BS237" s="175"/>
      <c r="BT237" s="175"/>
      <c r="BU237" s="175"/>
      <c r="BV237" s="42"/>
      <c r="BW237" s="42"/>
      <c r="BX237" s="42"/>
    </row>
    <row r="238" spans="1:76" s="14" customFormat="1" ht="66.75" customHeight="1">
      <c r="A238" s="133" t="s">
        <v>264</v>
      </c>
      <c r="B238" s="99" t="s">
        <v>155</v>
      </c>
      <c r="C238" s="99" t="s">
        <v>131</v>
      </c>
      <c r="D238" s="171" t="s">
        <v>206</v>
      </c>
      <c r="E238" s="99"/>
      <c r="F238" s="87"/>
      <c r="G238" s="87"/>
      <c r="H238" s="87"/>
      <c r="I238" s="87"/>
      <c r="J238" s="87"/>
      <c r="K238" s="89"/>
      <c r="L238" s="89"/>
      <c r="M238" s="87"/>
      <c r="N238" s="87">
        <f aca="true" t="shared" si="248" ref="N238:BC238">N239</f>
        <v>11394</v>
      </c>
      <c r="O238" s="87">
        <f t="shared" si="248"/>
        <v>11394</v>
      </c>
      <c r="P238" s="87">
        <f t="shared" si="248"/>
        <v>0</v>
      </c>
      <c r="Q238" s="87">
        <f t="shared" si="248"/>
        <v>11394</v>
      </c>
      <c r="R238" s="87">
        <f t="shared" si="248"/>
        <v>0</v>
      </c>
      <c r="S238" s="87">
        <f t="shared" si="248"/>
        <v>0</v>
      </c>
      <c r="T238" s="87">
        <f t="shared" si="248"/>
        <v>11394</v>
      </c>
      <c r="U238" s="87">
        <f t="shared" si="248"/>
        <v>11394</v>
      </c>
      <c r="V238" s="87">
        <f t="shared" si="248"/>
        <v>0</v>
      </c>
      <c r="W238" s="87">
        <f t="shared" si="248"/>
        <v>0</v>
      </c>
      <c r="X238" s="87">
        <f t="shared" si="248"/>
        <v>11394</v>
      </c>
      <c r="Y238" s="87">
        <f t="shared" si="248"/>
        <v>11394</v>
      </c>
      <c r="Z238" s="87">
        <f t="shared" si="248"/>
        <v>0</v>
      </c>
      <c r="AA238" s="88">
        <f t="shared" si="248"/>
        <v>11394</v>
      </c>
      <c r="AB238" s="88">
        <f t="shared" si="248"/>
        <v>11394</v>
      </c>
      <c r="AC238" s="88">
        <f t="shared" si="248"/>
        <v>0</v>
      </c>
      <c r="AD238" s="88">
        <f t="shared" si="248"/>
        <v>0</v>
      </c>
      <c r="AE238" s="88"/>
      <c r="AF238" s="87">
        <f t="shared" si="248"/>
        <v>11394</v>
      </c>
      <c r="AG238" s="87">
        <f t="shared" si="248"/>
        <v>0</v>
      </c>
      <c r="AH238" s="87">
        <f t="shared" si="248"/>
        <v>11394</v>
      </c>
      <c r="AI238" s="87">
        <f t="shared" si="248"/>
        <v>0</v>
      </c>
      <c r="AJ238" s="87">
        <f t="shared" si="248"/>
        <v>0</v>
      </c>
      <c r="AK238" s="87">
        <f t="shared" si="248"/>
        <v>11394</v>
      </c>
      <c r="AL238" s="87">
        <f t="shared" si="248"/>
        <v>0</v>
      </c>
      <c r="AM238" s="87">
        <f t="shared" si="248"/>
        <v>11394</v>
      </c>
      <c r="AN238" s="87">
        <f t="shared" si="248"/>
        <v>-223</v>
      </c>
      <c r="AO238" s="87">
        <f t="shared" si="248"/>
        <v>11171</v>
      </c>
      <c r="AP238" s="87">
        <f t="shared" si="248"/>
        <v>0</v>
      </c>
      <c r="AQ238" s="87">
        <f t="shared" si="248"/>
        <v>11171</v>
      </c>
      <c r="AR238" s="87">
        <f t="shared" si="248"/>
        <v>0</v>
      </c>
      <c r="AS238" s="87">
        <f t="shared" si="248"/>
        <v>0</v>
      </c>
      <c r="AT238" s="87">
        <f t="shared" si="248"/>
        <v>11171</v>
      </c>
      <c r="AU238" s="87">
        <f t="shared" si="248"/>
        <v>11171</v>
      </c>
      <c r="AV238" s="87">
        <f t="shared" si="248"/>
        <v>0</v>
      </c>
      <c r="AW238" s="87">
        <f t="shared" si="248"/>
        <v>0</v>
      </c>
      <c r="AX238" s="87">
        <f t="shared" si="248"/>
        <v>11171</v>
      </c>
      <c r="AY238" s="87">
        <f t="shared" si="248"/>
        <v>11171</v>
      </c>
      <c r="AZ238" s="87">
        <f t="shared" si="248"/>
        <v>0</v>
      </c>
      <c r="BA238" s="87">
        <f t="shared" si="248"/>
        <v>0</v>
      </c>
      <c r="BB238" s="87">
        <f t="shared" si="248"/>
        <v>11171</v>
      </c>
      <c r="BC238" s="87">
        <f t="shared" si="248"/>
        <v>11171</v>
      </c>
      <c r="BD238" s="89"/>
      <c r="BE238" s="89"/>
      <c r="BF238" s="87">
        <f aca="true" t="shared" si="249" ref="BF238:BU238">BF239</f>
        <v>11171</v>
      </c>
      <c r="BG238" s="87">
        <f t="shared" si="249"/>
        <v>11171</v>
      </c>
      <c r="BH238" s="87">
        <f t="shared" si="249"/>
        <v>0</v>
      </c>
      <c r="BI238" s="87">
        <f t="shared" si="249"/>
        <v>0</v>
      </c>
      <c r="BJ238" s="87">
        <f t="shared" si="249"/>
        <v>11171</v>
      </c>
      <c r="BK238" s="87">
        <f t="shared" si="249"/>
        <v>11171</v>
      </c>
      <c r="BL238" s="87">
        <f t="shared" si="249"/>
        <v>0</v>
      </c>
      <c r="BM238" s="87">
        <f t="shared" si="249"/>
        <v>0</v>
      </c>
      <c r="BN238" s="87">
        <f t="shared" si="249"/>
        <v>11171</v>
      </c>
      <c r="BO238" s="87"/>
      <c r="BP238" s="87">
        <f t="shared" si="249"/>
        <v>11171</v>
      </c>
      <c r="BQ238" s="87">
        <f t="shared" si="249"/>
        <v>0</v>
      </c>
      <c r="BR238" s="87">
        <f t="shared" si="249"/>
        <v>0</v>
      </c>
      <c r="BS238" s="87">
        <f t="shared" si="249"/>
        <v>11171</v>
      </c>
      <c r="BT238" s="87">
        <f t="shared" si="249"/>
        <v>0</v>
      </c>
      <c r="BU238" s="87">
        <f t="shared" si="249"/>
        <v>11171</v>
      </c>
      <c r="BV238" s="13"/>
      <c r="BW238" s="13"/>
      <c r="BX238" s="13"/>
    </row>
    <row r="239" spans="1:76" s="14" customFormat="1" ht="87.75" customHeight="1">
      <c r="A239" s="133" t="s">
        <v>244</v>
      </c>
      <c r="B239" s="99" t="s">
        <v>155</v>
      </c>
      <c r="C239" s="99" t="s">
        <v>131</v>
      </c>
      <c r="D239" s="171" t="s">
        <v>206</v>
      </c>
      <c r="E239" s="99" t="s">
        <v>142</v>
      </c>
      <c r="F239" s="87"/>
      <c r="G239" s="87"/>
      <c r="H239" s="87"/>
      <c r="I239" s="87"/>
      <c r="J239" s="87"/>
      <c r="K239" s="89"/>
      <c r="L239" s="89"/>
      <c r="M239" s="87"/>
      <c r="N239" s="87">
        <f>O239-M239</f>
        <v>11394</v>
      </c>
      <c r="O239" s="87">
        <v>11394</v>
      </c>
      <c r="P239" s="87"/>
      <c r="Q239" s="87">
        <v>11394</v>
      </c>
      <c r="R239" s="89"/>
      <c r="S239" s="89"/>
      <c r="T239" s="87">
        <f>O239+R239</f>
        <v>11394</v>
      </c>
      <c r="U239" s="87">
        <f>Q239+S239</f>
        <v>11394</v>
      </c>
      <c r="V239" s="89"/>
      <c r="W239" s="89"/>
      <c r="X239" s="87">
        <f>T239+V239</f>
        <v>11394</v>
      </c>
      <c r="Y239" s="87">
        <f>U239+W239</f>
        <v>11394</v>
      </c>
      <c r="Z239" s="89"/>
      <c r="AA239" s="88">
        <f>X239+Z239</f>
        <v>11394</v>
      </c>
      <c r="AB239" s="88">
        <f>Y239</f>
        <v>11394</v>
      </c>
      <c r="AC239" s="152"/>
      <c r="AD239" s="152"/>
      <c r="AE239" s="152"/>
      <c r="AF239" s="87">
        <f>AA239+AC239</f>
        <v>11394</v>
      </c>
      <c r="AG239" s="89"/>
      <c r="AH239" s="87">
        <f>AB239</f>
        <v>11394</v>
      </c>
      <c r="AI239" s="89"/>
      <c r="AJ239" s="89"/>
      <c r="AK239" s="87">
        <f>AF239+AI239</f>
        <v>11394</v>
      </c>
      <c r="AL239" s="87">
        <f>AG239</f>
        <v>0</v>
      </c>
      <c r="AM239" s="87">
        <f>AH239+AJ239</f>
        <v>11394</v>
      </c>
      <c r="AN239" s="87">
        <f>AO239-AM239</f>
        <v>-223</v>
      </c>
      <c r="AO239" s="87">
        <v>11171</v>
      </c>
      <c r="AP239" s="87"/>
      <c r="AQ239" s="87">
        <v>11171</v>
      </c>
      <c r="AR239" s="87"/>
      <c r="AS239" s="89"/>
      <c r="AT239" s="87">
        <f>AO239+AR239</f>
        <v>11171</v>
      </c>
      <c r="AU239" s="87">
        <f>AQ239+AS239</f>
        <v>11171</v>
      </c>
      <c r="AV239" s="89"/>
      <c r="AW239" s="89"/>
      <c r="AX239" s="87">
        <f>AT239+AV239</f>
        <v>11171</v>
      </c>
      <c r="AY239" s="87">
        <f>AU239</f>
        <v>11171</v>
      </c>
      <c r="AZ239" s="89"/>
      <c r="BA239" s="89"/>
      <c r="BB239" s="87">
        <f>AX239+AZ239</f>
        <v>11171</v>
      </c>
      <c r="BC239" s="87">
        <f>AY239+BA239</f>
        <v>11171</v>
      </c>
      <c r="BD239" s="89"/>
      <c r="BE239" s="89"/>
      <c r="BF239" s="87">
        <f>BB239+BD239</f>
        <v>11171</v>
      </c>
      <c r="BG239" s="87">
        <f>BC239+BE239</f>
        <v>11171</v>
      </c>
      <c r="BH239" s="89"/>
      <c r="BI239" s="89"/>
      <c r="BJ239" s="87">
        <f>BB239+BH239</f>
        <v>11171</v>
      </c>
      <c r="BK239" s="87">
        <f>BC239+BI239</f>
        <v>11171</v>
      </c>
      <c r="BL239" s="89"/>
      <c r="BM239" s="89"/>
      <c r="BN239" s="87">
        <f>BJ239+BL239</f>
        <v>11171</v>
      </c>
      <c r="BO239" s="87"/>
      <c r="BP239" s="87">
        <f>BK239+BM239</f>
        <v>11171</v>
      </c>
      <c r="BQ239" s="87"/>
      <c r="BR239" s="89"/>
      <c r="BS239" s="87">
        <f>BN239+BQ239</f>
        <v>11171</v>
      </c>
      <c r="BT239" s="87">
        <f>BO239</f>
        <v>0</v>
      </c>
      <c r="BU239" s="87">
        <f>BP239+BR239</f>
        <v>11171</v>
      </c>
      <c r="BV239" s="13"/>
      <c r="BW239" s="13"/>
      <c r="BX239" s="13"/>
    </row>
    <row r="240" spans="1:76" s="14" customFormat="1" ht="19.5" customHeight="1">
      <c r="A240" s="98" t="s">
        <v>120</v>
      </c>
      <c r="B240" s="99" t="s">
        <v>155</v>
      </c>
      <c r="C240" s="99" t="s">
        <v>131</v>
      </c>
      <c r="D240" s="171" t="s">
        <v>121</v>
      </c>
      <c r="E240" s="99"/>
      <c r="F240" s="101">
        <f aca="true" t="shared" si="250" ref="F240:Q240">F241</f>
        <v>0</v>
      </c>
      <c r="G240" s="101">
        <f t="shared" si="250"/>
        <v>43245</v>
      </c>
      <c r="H240" s="101">
        <f t="shared" si="250"/>
        <v>43245</v>
      </c>
      <c r="I240" s="101">
        <f t="shared" si="250"/>
        <v>0</v>
      </c>
      <c r="J240" s="101">
        <f t="shared" si="250"/>
        <v>46297</v>
      </c>
      <c r="K240" s="101">
        <f t="shared" si="250"/>
        <v>0</v>
      </c>
      <c r="L240" s="101">
        <f t="shared" si="250"/>
        <v>0</v>
      </c>
      <c r="M240" s="101">
        <f t="shared" si="250"/>
        <v>46297</v>
      </c>
      <c r="N240" s="101">
        <f t="shared" si="250"/>
        <v>-46297</v>
      </c>
      <c r="O240" s="101">
        <f t="shared" si="250"/>
        <v>0</v>
      </c>
      <c r="P240" s="101">
        <f t="shared" si="250"/>
        <v>0</v>
      </c>
      <c r="Q240" s="101">
        <f t="shared" si="250"/>
        <v>0</v>
      </c>
      <c r="R240" s="89"/>
      <c r="S240" s="89"/>
      <c r="T240" s="89"/>
      <c r="U240" s="89"/>
      <c r="V240" s="89"/>
      <c r="W240" s="89"/>
      <c r="X240" s="89"/>
      <c r="Y240" s="89"/>
      <c r="Z240" s="89"/>
      <c r="AA240" s="152"/>
      <c r="AB240" s="152"/>
      <c r="AC240" s="152"/>
      <c r="AD240" s="152"/>
      <c r="AE240" s="152"/>
      <c r="AF240" s="89"/>
      <c r="AG240" s="89"/>
      <c r="AH240" s="89"/>
      <c r="AI240" s="89"/>
      <c r="AJ240" s="89"/>
      <c r="AK240" s="114"/>
      <c r="AL240" s="114"/>
      <c r="AM240" s="114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7">
        <f>BB241</f>
        <v>50000</v>
      </c>
      <c r="BC240" s="87">
        <f>BC241</f>
        <v>0</v>
      </c>
      <c r="BD240" s="89"/>
      <c r="BE240" s="89"/>
      <c r="BF240" s="87">
        <f aca="true" t="shared" si="251" ref="BF240:BU241">BF241</f>
        <v>50000</v>
      </c>
      <c r="BG240" s="87">
        <f t="shared" si="251"/>
        <v>0</v>
      </c>
      <c r="BH240" s="87">
        <f t="shared" si="251"/>
        <v>0</v>
      </c>
      <c r="BI240" s="87">
        <f t="shared" si="251"/>
        <v>0</v>
      </c>
      <c r="BJ240" s="87">
        <f t="shared" si="251"/>
        <v>50000</v>
      </c>
      <c r="BK240" s="87">
        <f t="shared" si="251"/>
        <v>0</v>
      </c>
      <c r="BL240" s="87">
        <f t="shared" si="251"/>
        <v>0</v>
      </c>
      <c r="BM240" s="87">
        <f t="shared" si="251"/>
        <v>0</v>
      </c>
      <c r="BN240" s="87">
        <f t="shared" si="251"/>
        <v>50000</v>
      </c>
      <c r="BO240" s="87"/>
      <c r="BP240" s="87">
        <f t="shared" si="251"/>
        <v>0</v>
      </c>
      <c r="BQ240" s="87">
        <f t="shared" si="251"/>
        <v>0</v>
      </c>
      <c r="BR240" s="87">
        <f t="shared" si="251"/>
        <v>0</v>
      </c>
      <c r="BS240" s="87">
        <f t="shared" si="251"/>
        <v>50000</v>
      </c>
      <c r="BT240" s="87">
        <f t="shared" si="251"/>
        <v>0</v>
      </c>
      <c r="BU240" s="87">
        <f t="shared" si="251"/>
        <v>0</v>
      </c>
      <c r="BV240" s="13"/>
      <c r="BW240" s="13"/>
      <c r="BX240" s="13"/>
    </row>
    <row r="241" spans="1:76" s="14" customFormat="1" ht="66">
      <c r="A241" s="98" t="s">
        <v>369</v>
      </c>
      <c r="B241" s="99" t="s">
        <v>155</v>
      </c>
      <c r="C241" s="99" t="s">
        <v>131</v>
      </c>
      <c r="D241" s="171" t="s">
        <v>368</v>
      </c>
      <c r="E241" s="99"/>
      <c r="F241" s="87"/>
      <c r="G241" s="87">
        <f>H241-F241</f>
        <v>43245</v>
      </c>
      <c r="H241" s="87">
        <v>43245</v>
      </c>
      <c r="I241" s="87"/>
      <c r="J241" s="87">
        <v>46297</v>
      </c>
      <c r="K241" s="89"/>
      <c r="L241" s="89"/>
      <c r="M241" s="87">
        <v>46297</v>
      </c>
      <c r="N241" s="87">
        <f>O241-M241</f>
        <v>-46297</v>
      </c>
      <c r="O241" s="87"/>
      <c r="P241" s="87"/>
      <c r="Q241" s="87"/>
      <c r="R241" s="89"/>
      <c r="S241" s="89"/>
      <c r="T241" s="89"/>
      <c r="U241" s="89"/>
      <c r="V241" s="89"/>
      <c r="W241" s="89"/>
      <c r="X241" s="89"/>
      <c r="Y241" s="89"/>
      <c r="Z241" s="89"/>
      <c r="AA241" s="152"/>
      <c r="AB241" s="152"/>
      <c r="AC241" s="152"/>
      <c r="AD241" s="152"/>
      <c r="AE241" s="152"/>
      <c r="AF241" s="89"/>
      <c r="AG241" s="89"/>
      <c r="AH241" s="89"/>
      <c r="AI241" s="89"/>
      <c r="AJ241" s="89"/>
      <c r="AK241" s="114"/>
      <c r="AL241" s="114"/>
      <c r="AM241" s="114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>
        <f>AZ242</f>
        <v>50000</v>
      </c>
      <c r="BA241" s="89">
        <f>BA242</f>
        <v>0</v>
      </c>
      <c r="BB241" s="87">
        <f>BB242</f>
        <v>50000</v>
      </c>
      <c r="BC241" s="87">
        <f>BC242</f>
        <v>0</v>
      </c>
      <c r="BD241" s="89"/>
      <c r="BE241" s="89"/>
      <c r="BF241" s="87">
        <f t="shared" si="251"/>
        <v>50000</v>
      </c>
      <c r="BG241" s="87">
        <f t="shared" si="251"/>
        <v>0</v>
      </c>
      <c r="BH241" s="87">
        <f t="shared" si="251"/>
        <v>0</v>
      </c>
      <c r="BI241" s="87">
        <f t="shared" si="251"/>
        <v>0</v>
      </c>
      <c r="BJ241" s="87">
        <f t="shared" si="251"/>
        <v>50000</v>
      </c>
      <c r="BK241" s="87">
        <f t="shared" si="251"/>
        <v>0</v>
      </c>
      <c r="BL241" s="87">
        <f t="shared" si="251"/>
        <v>0</v>
      </c>
      <c r="BM241" s="87">
        <f t="shared" si="251"/>
        <v>0</v>
      </c>
      <c r="BN241" s="87">
        <f t="shared" si="251"/>
        <v>50000</v>
      </c>
      <c r="BO241" s="87"/>
      <c r="BP241" s="87">
        <f t="shared" si="251"/>
        <v>0</v>
      </c>
      <c r="BQ241" s="87">
        <f t="shared" si="251"/>
        <v>0</v>
      </c>
      <c r="BR241" s="87">
        <f t="shared" si="251"/>
        <v>0</v>
      </c>
      <c r="BS241" s="87">
        <f t="shared" si="251"/>
        <v>50000</v>
      </c>
      <c r="BT241" s="87">
        <f t="shared" si="251"/>
        <v>0</v>
      </c>
      <c r="BU241" s="87">
        <f t="shared" si="251"/>
        <v>0</v>
      </c>
      <c r="BV241" s="13"/>
      <c r="BW241" s="13"/>
      <c r="BX241" s="13"/>
    </row>
    <row r="242" spans="1:76" s="14" customFormat="1" ht="66">
      <c r="A242" s="98" t="s">
        <v>245</v>
      </c>
      <c r="B242" s="99" t="s">
        <v>155</v>
      </c>
      <c r="C242" s="99" t="s">
        <v>131</v>
      </c>
      <c r="D242" s="171" t="s">
        <v>368</v>
      </c>
      <c r="E242" s="99" t="s">
        <v>137</v>
      </c>
      <c r="F242" s="87"/>
      <c r="G242" s="87"/>
      <c r="H242" s="87"/>
      <c r="I242" s="87"/>
      <c r="J242" s="87"/>
      <c r="K242" s="89"/>
      <c r="L242" s="89"/>
      <c r="M242" s="87"/>
      <c r="N242" s="87"/>
      <c r="O242" s="87"/>
      <c r="P242" s="87"/>
      <c r="Q242" s="87"/>
      <c r="R242" s="89"/>
      <c r="S242" s="89"/>
      <c r="T242" s="89"/>
      <c r="U242" s="89"/>
      <c r="V242" s="89"/>
      <c r="W242" s="89"/>
      <c r="X242" s="89"/>
      <c r="Y242" s="89"/>
      <c r="Z242" s="89"/>
      <c r="AA242" s="152"/>
      <c r="AB242" s="152"/>
      <c r="AC242" s="152"/>
      <c r="AD242" s="152"/>
      <c r="AE242" s="152"/>
      <c r="AF242" s="89"/>
      <c r="AG242" s="89"/>
      <c r="AH242" s="89"/>
      <c r="AI242" s="89"/>
      <c r="AJ242" s="89"/>
      <c r="AK242" s="114"/>
      <c r="AL242" s="114"/>
      <c r="AM242" s="114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>
        <v>50000</v>
      </c>
      <c r="BA242" s="89"/>
      <c r="BB242" s="87">
        <f>AX242+AZ242</f>
        <v>50000</v>
      </c>
      <c r="BC242" s="87">
        <f>AY242+BA242</f>
        <v>0</v>
      </c>
      <c r="BD242" s="89"/>
      <c r="BE242" s="89"/>
      <c r="BF242" s="87">
        <f>BB242+BD242</f>
        <v>50000</v>
      </c>
      <c r="BG242" s="87">
        <f>BC242+BE242</f>
        <v>0</v>
      </c>
      <c r="BH242" s="89"/>
      <c r="BI242" s="89"/>
      <c r="BJ242" s="87">
        <f>BB242+BH242</f>
        <v>50000</v>
      </c>
      <c r="BK242" s="87">
        <f>BC242+BI242</f>
        <v>0</v>
      </c>
      <c r="BL242" s="89"/>
      <c r="BM242" s="89"/>
      <c r="BN242" s="87">
        <f>BJ242+BL242</f>
        <v>50000</v>
      </c>
      <c r="BO242" s="87"/>
      <c r="BP242" s="87">
        <f>BK242+BM242</f>
        <v>0</v>
      </c>
      <c r="BQ242" s="87"/>
      <c r="BR242" s="89"/>
      <c r="BS242" s="87">
        <f>BN242+BQ242</f>
        <v>50000</v>
      </c>
      <c r="BT242" s="87">
        <f>BO242</f>
        <v>0</v>
      </c>
      <c r="BU242" s="87">
        <f>BP242+BR242</f>
        <v>0</v>
      </c>
      <c r="BV242" s="13"/>
      <c r="BW242" s="13"/>
      <c r="BX242" s="13"/>
    </row>
    <row r="243" spans="1:76" s="14" customFormat="1" ht="21" customHeight="1">
      <c r="A243" s="98"/>
      <c r="B243" s="99"/>
      <c r="C243" s="99"/>
      <c r="D243" s="100"/>
      <c r="E243" s="99"/>
      <c r="F243" s="177"/>
      <c r="G243" s="87"/>
      <c r="H243" s="87"/>
      <c r="I243" s="89"/>
      <c r="J243" s="87"/>
      <c r="K243" s="89"/>
      <c r="L243" s="89"/>
      <c r="M243" s="87"/>
      <c r="N243" s="87"/>
      <c r="O243" s="87"/>
      <c r="P243" s="87"/>
      <c r="Q243" s="87"/>
      <c r="R243" s="89"/>
      <c r="S243" s="89"/>
      <c r="T243" s="89"/>
      <c r="U243" s="89"/>
      <c r="V243" s="89"/>
      <c r="W243" s="89"/>
      <c r="X243" s="89"/>
      <c r="Y243" s="89"/>
      <c r="Z243" s="89"/>
      <c r="AA243" s="152"/>
      <c r="AB243" s="152"/>
      <c r="AC243" s="152"/>
      <c r="AD243" s="152"/>
      <c r="AE243" s="152"/>
      <c r="AF243" s="89"/>
      <c r="AG243" s="89"/>
      <c r="AH243" s="89"/>
      <c r="AI243" s="89"/>
      <c r="AJ243" s="89"/>
      <c r="AK243" s="114"/>
      <c r="AL243" s="114"/>
      <c r="AM243" s="114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13"/>
      <c r="BW243" s="13"/>
      <c r="BX243" s="13"/>
    </row>
    <row r="244" spans="1:76" s="16" customFormat="1" ht="41.25" customHeight="1">
      <c r="A244" s="164" t="s">
        <v>55</v>
      </c>
      <c r="B244" s="80" t="s">
        <v>155</v>
      </c>
      <c r="C244" s="80" t="s">
        <v>155</v>
      </c>
      <c r="D244" s="95"/>
      <c r="E244" s="80"/>
      <c r="F244" s="96">
        <f aca="true" t="shared" si="252" ref="F244:V245">F245</f>
        <v>4617</v>
      </c>
      <c r="G244" s="96">
        <f t="shared" si="252"/>
        <v>23549</v>
      </c>
      <c r="H244" s="96">
        <f t="shared" si="252"/>
        <v>28166</v>
      </c>
      <c r="I244" s="96">
        <f t="shared" si="252"/>
        <v>0</v>
      </c>
      <c r="J244" s="96">
        <f t="shared" si="252"/>
        <v>30734</v>
      </c>
      <c r="K244" s="96">
        <f t="shared" si="252"/>
        <v>0</v>
      </c>
      <c r="L244" s="96">
        <f t="shared" si="252"/>
        <v>0</v>
      </c>
      <c r="M244" s="96">
        <f t="shared" si="252"/>
        <v>30734</v>
      </c>
      <c r="N244" s="96">
        <f t="shared" si="252"/>
        <v>-13176</v>
      </c>
      <c r="O244" s="96">
        <f t="shared" si="252"/>
        <v>17558</v>
      </c>
      <c r="P244" s="96">
        <f t="shared" si="252"/>
        <v>0</v>
      </c>
      <c r="Q244" s="96">
        <f t="shared" si="252"/>
        <v>17558</v>
      </c>
      <c r="R244" s="96">
        <f t="shared" si="252"/>
        <v>0</v>
      </c>
      <c r="S244" s="96">
        <f t="shared" si="252"/>
        <v>0</v>
      </c>
      <c r="T244" s="96">
        <f t="shared" si="252"/>
        <v>17558</v>
      </c>
      <c r="U244" s="96">
        <f t="shared" si="252"/>
        <v>17558</v>
      </c>
      <c r="V244" s="96">
        <f t="shared" si="252"/>
        <v>0</v>
      </c>
      <c r="W244" s="96">
        <f aca="true" t="shared" si="253" ref="V244:AK245">W245</f>
        <v>0</v>
      </c>
      <c r="X244" s="96">
        <f t="shared" si="253"/>
        <v>17558</v>
      </c>
      <c r="Y244" s="96">
        <f t="shared" si="253"/>
        <v>17558</v>
      </c>
      <c r="Z244" s="96">
        <f t="shared" si="253"/>
        <v>0</v>
      </c>
      <c r="AA244" s="97">
        <f t="shared" si="253"/>
        <v>17558</v>
      </c>
      <c r="AB244" s="97">
        <f t="shared" si="253"/>
        <v>17558</v>
      </c>
      <c r="AC244" s="97">
        <f t="shared" si="253"/>
        <v>0</v>
      </c>
      <c r="AD244" s="97">
        <f t="shared" si="253"/>
        <v>0</v>
      </c>
      <c r="AE244" s="97"/>
      <c r="AF244" s="96">
        <f t="shared" si="253"/>
        <v>17558</v>
      </c>
      <c r="AG244" s="96">
        <f t="shared" si="253"/>
        <v>0</v>
      </c>
      <c r="AH244" s="96">
        <f t="shared" si="253"/>
        <v>17558</v>
      </c>
      <c r="AI244" s="96">
        <f t="shared" si="253"/>
        <v>0</v>
      </c>
      <c r="AJ244" s="96">
        <f t="shared" si="253"/>
        <v>0</v>
      </c>
      <c r="AK244" s="96">
        <f t="shared" si="253"/>
        <v>17558</v>
      </c>
      <c r="AL244" s="96">
        <f aca="true" t="shared" si="254" ref="AI244:AZ245">AL245</f>
        <v>0</v>
      </c>
      <c r="AM244" s="96">
        <f t="shared" si="254"/>
        <v>17558</v>
      </c>
      <c r="AN244" s="96">
        <f t="shared" si="254"/>
        <v>9983</v>
      </c>
      <c r="AO244" s="96">
        <f t="shared" si="254"/>
        <v>27541</v>
      </c>
      <c r="AP244" s="96">
        <f t="shared" si="254"/>
        <v>0</v>
      </c>
      <c r="AQ244" s="96">
        <f t="shared" si="254"/>
        <v>27541</v>
      </c>
      <c r="AR244" s="96">
        <f t="shared" si="254"/>
        <v>0</v>
      </c>
      <c r="AS244" s="96">
        <f t="shared" si="254"/>
        <v>0</v>
      </c>
      <c r="AT244" s="96">
        <f t="shared" si="254"/>
        <v>27541</v>
      </c>
      <c r="AU244" s="96">
        <f t="shared" si="254"/>
        <v>27541</v>
      </c>
      <c r="AV244" s="96">
        <f t="shared" si="254"/>
        <v>0</v>
      </c>
      <c r="AW244" s="96">
        <f t="shared" si="254"/>
        <v>0</v>
      </c>
      <c r="AX244" s="96">
        <f t="shared" si="254"/>
        <v>27541</v>
      </c>
      <c r="AY244" s="96">
        <f t="shared" si="254"/>
        <v>27541</v>
      </c>
      <c r="AZ244" s="96">
        <f t="shared" si="254"/>
        <v>0</v>
      </c>
      <c r="BA244" s="96">
        <f aca="true" t="shared" si="255" ref="AZ244:BC245">BA245</f>
        <v>0</v>
      </c>
      <c r="BB244" s="96">
        <f t="shared" si="255"/>
        <v>27541</v>
      </c>
      <c r="BC244" s="96">
        <f t="shared" si="255"/>
        <v>27541</v>
      </c>
      <c r="BD244" s="91"/>
      <c r="BE244" s="91"/>
      <c r="BF244" s="96">
        <f aca="true" t="shared" si="256" ref="BF244:BU245">BF245</f>
        <v>27541</v>
      </c>
      <c r="BG244" s="96">
        <f t="shared" si="256"/>
        <v>27541</v>
      </c>
      <c r="BH244" s="96">
        <f t="shared" si="256"/>
        <v>0</v>
      </c>
      <c r="BI244" s="96">
        <f t="shared" si="256"/>
        <v>0</v>
      </c>
      <c r="BJ244" s="96">
        <f t="shared" si="256"/>
        <v>27541</v>
      </c>
      <c r="BK244" s="96">
        <f t="shared" si="256"/>
        <v>27541</v>
      </c>
      <c r="BL244" s="96">
        <f t="shared" si="256"/>
        <v>0</v>
      </c>
      <c r="BM244" s="96">
        <f t="shared" si="256"/>
        <v>0</v>
      </c>
      <c r="BN244" s="96">
        <f t="shared" si="256"/>
        <v>27541</v>
      </c>
      <c r="BO244" s="96"/>
      <c r="BP244" s="96">
        <f t="shared" si="256"/>
        <v>27541</v>
      </c>
      <c r="BQ244" s="96">
        <f t="shared" si="256"/>
        <v>0</v>
      </c>
      <c r="BR244" s="96">
        <f t="shared" si="256"/>
        <v>0</v>
      </c>
      <c r="BS244" s="96">
        <f t="shared" si="256"/>
        <v>27541</v>
      </c>
      <c r="BT244" s="96">
        <f t="shared" si="256"/>
        <v>0</v>
      </c>
      <c r="BU244" s="96">
        <f t="shared" si="256"/>
        <v>27541</v>
      </c>
      <c r="BV244" s="15"/>
      <c r="BW244" s="15"/>
      <c r="BX244" s="15"/>
    </row>
    <row r="245" spans="1:73" ht="72.75" customHeight="1">
      <c r="A245" s="165" t="s">
        <v>132</v>
      </c>
      <c r="B245" s="99" t="s">
        <v>155</v>
      </c>
      <c r="C245" s="99" t="s">
        <v>155</v>
      </c>
      <c r="D245" s="100" t="s">
        <v>158</v>
      </c>
      <c r="E245" s="99"/>
      <c r="F245" s="101">
        <f t="shared" si="252"/>
        <v>4617</v>
      </c>
      <c r="G245" s="101">
        <f t="shared" si="252"/>
        <v>23549</v>
      </c>
      <c r="H245" s="101">
        <f t="shared" si="252"/>
        <v>28166</v>
      </c>
      <c r="I245" s="101">
        <f t="shared" si="252"/>
        <v>0</v>
      </c>
      <c r="J245" s="101">
        <f t="shared" si="252"/>
        <v>30734</v>
      </c>
      <c r="K245" s="101">
        <f t="shared" si="252"/>
        <v>0</v>
      </c>
      <c r="L245" s="101">
        <f t="shared" si="252"/>
        <v>0</v>
      </c>
      <c r="M245" s="101">
        <f t="shared" si="252"/>
        <v>30734</v>
      </c>
      <c r="N245" s="101">
        <f t="shared" si="252"/>
        <v>-13176</v>
      </c>
      <c r="O245" s="101">
        <f t="shared" si="252"/>
        <v>17558</v>
      </c>
      <c r="P245" s="101">
        <f t="shared" si="252"/>
        <v>0</v>
      </c>
      <c r="Q245" s="101">
        <f t="shared" si="252"/>
        <v>17558</v>
      </c>
      <c r="R245" s="101">
        <f t="shared" si="252"/>
        <v>0</v>
      </c>
      <c r="S245" s="101">
        <f t="shared" si="252"/>
        <v>0</v>
      </c>
      <c r="T245" s="101">
        <f t="shared" si="252"/>
        <v>17558</v>
      </c>
      <c r="U245" s="101">
        <f t="shared" si="252"/>
        <v>17558</v>
      </c>
      <c r="V245" s="101">
        <f t="shared" si="253"/>
        <v>0</v>
      </c>
      <c r="W245" s="101">
        <f t="shared" si="253"/>
        <v>0</v>
      </c>
      <c r="X245" s="101">
        <f t="shared" si="253"/>
        <v>17558</v>
      </c>
      <c r="Y245" s="101">
        <f t="shared" si="253"/>
        <v>17558</v>
      </c>
      <c r="Z245" s="101">
        <f t="shared" si="253"/>
        <v>0</v>
      </c>
      <c r="AA245" s="102">
        <f t="shared" si="253"/>
        <v>17558</v>
      </c>
      <c r="AB245" s="102">
        <f t="shared" si="253"/>
        <v>17558</v>
      </c>
      <c r="AC245" s="102">
        <f t="shared" si="253"/>
        <v>0</v>
      </c>
      <c r="AD245" s="102">
        <f t="shared" si="253"/>
        <v>0</v>
      </c>
      <c r="AE245" s="102"/>
      <c r="AF245" s="101">
        <f t="shared" si="253"/>
        <v>17558</v>
      </c>
      <c r="AG245" s="101">
        <f t="shared" si="253"/>
        <v>0</v>
      </c>
      <c r="AH245" s="101">
        <f t="shared" si="253"/>
        <v>17558</v>
      </c>
      <c r="AI245" s="101">
        <f t="shared" si="254"/>
        <v>0</v>
      </c>
      <c r="AJ245" s="101">
        <f t="shared" si="254"/>
        <v>0</v>
      </c>
      <c r="AK245" s="101">
        <f t="shared" si="254"/>
        <v>17558</v>
      </c>
      <c r="AL245" s="101">
        <f t="shared" si="254"/>
        <v>0</v>
      </c>
      <c r="AM245" s="101">
        <f t="shared" si="254"/>
        <v>17558</v>
      </c>
      <c r="AN245" s="101">
        <f t="shared" si="254"/>
        <v>9983</v>
      </c>
      <c r="AO245" s="101">
        <f t="shared" si="254"/>
        <v>27541</v>
      </c>
      <c r="AP245" s="101">
        <f t="shared" si="254"/>
        <v>0</v>
      </c>
      <c r="AQ245" s="101">
        <f t="shared" si="254"/>
        <v>27541</v>
      </c>
      <c r="AR245" s="101">
        <f t="shared" si="254"/>
        <v>0</v>
      </c>
      <c r="AS245" s="101">
        <f t="shared" si="254"/>
        <v>0</v>
      </c>
      <c r="AT245" s="101">
        <f t="shared" si="254"/>
        <v>27541</v>
      </c>
      <c r="AU245" s="101">
        <f t="shared" si="254"/>
        <v>27541</v>
      </c>
      <c r="AV245" s="101">
        <f t="shared" si="254"/>
        <v>0</v>
      </c>
      <c r="AW245" s="101">
        <f t="shared" si="254"/>
        <v>0</v>
      </c>
      <c r="AX245" s="101">
        <f t="shared" si="254"/>
        <v>27541</v>
      </c>
      <c r="AY245" s="101">
        <f t="shared" si="254"/>
        <v>27541</v>
      </c>
      <c r="AZ245" s="101">
        <f t="shared" si="255"/>
        <v>0</v>
      </c>
      <c r="BA245" s="101">
        <f t="shared" si="255"/>
        <v>0</v>
      </c>
      <c r="BB245" s="101">
        <f t="shared" si="255"/>
        <v>27541</v>
      </c>
      <c r="BC245" s="101">
        <f t="shared" si="255"/>
        <v>27541</v>
      </c>
      <c r="BD245" s="67"/>
      <c r="BE245" s="67"/>
      <c r="BF245" s="101">
        <f t="shared" si="256"/>
        <v>27541</v>
      </c>
      <c r="BG245" s="101">
        <f t="shared" si="256"/>
        <v>27541</v>
      </c>
      <c r="BH245" s="101">
        <f t="shared" si="256"/>
        <v>0</v>
      </c>
      <c r="BI245" s="101">
        <f t="shared" si="256"/>
        <v>0</v>
      </c>
      <c r="BJ245" s="101">
        <f t="shared" si="256"/>
        <v>27541</v>
      </c>
      <c r="BK245" s="101">
        <f t="shared" si="256"/>
        <v>27541</v>
      </c>
      <c r="BL245" s="101">
        <f t="shared" si="256"/>
        <v>0</v>
      </c>
      <c r="BM245" s="101">
        <f t="shared" si="256"/>
        <v>0</v>
      </c>
      <c r="BN245" s="101">
        <f t="shared" si="256"/>
        <v>27541</v>
      </c>
      <c r="BO245" s="101"/>
      <c r="BP245" s="101">
        <f t="shared" si="256"/>
        <v>27541</v>
      </c>
      <c r="BQ245" s="101">
        <f t="shared" si="256"/>
        <v>0</v>
      </c>
      <c r="BR245" s="101">
        <f t="shared" si="256"/>
        <v>0</v>
      </c>
      <c r="BS245" s="101">
        <f t="shared" si="256"/>
        <v>27541</v>
      </c>
      <c r="BT245" s="101">
        <f t="shared" si="256"/>
        <v>0</v>
      </c>
      <c r="BU245" s="101">
        <f t="shared" si="256"/>
        <v>27541</v>
      </c>
    </row>
    <row r="246" spans="1:76" s="14" customFormat="1" ht="36" customHeight="1">
      <c r="A246" s="165" t="s">
        <v>128</v>
      </c>
      <c r="B246" s="99" t="s">
        <v>155</v>
      </c>
      <c r="C246" s="99" t="s">
        <v>155</v>
      </c>
      <c r="D246" s="100" t="s">
        <v>123</v>
      </c>
      <c r="E246" s="99" t="s">
        <v>129</v>
      </c>
      <c r="F246" s="87">
        <v>4617</v>
      </c>
      <c r="G246" s="87">
        <f>H246-F246</f>
        <v>23549</v>
      </c>
      <c r="H246" s="87">
        <v>28166</v>
      </c>
      <c r="I246" s="87"/>
      <c r="J246" s="87">
        <v>30734</v>
      </c>
      <c r="K246" s="89"/>
      <c r="L246" s="89"/>
      <c r="M246" s="87">
        <v>30734</v>
      </c>
      <c r="N246" s="87">
        <f>O246-M246</f>
        <v>-13176</v>
      </c>
      <c r="O246" s="87">
        <v>17558</v>
      </c>
      <c r="P246" s="87"/>
      <c r="Q246" s="87">
        <v>17558</v>
      </c>
      <c r="R246" s="89"/>
      <c r="S246" s="89"/>
      <c r="T246" s="87">
        <f>O246+R246</f>
        <v>17558</v>
      </c>
      <c r="U246" s="87">
        <f>Q246+S246</f>
        <v>17558</v>
      </c>
      <c r="V246" s="89"/>
      <c r="W246" s="89"/>
      <c r="X246" s="87">
        <f>T246+V246</f>
        <v>17558</v>
      </c>
      <c r="Y246" s="87">
        <f>U246+W246</f>
        <v>17558</v>
      </c>
      <c r="Z246" s="89"/>
      <c r="AA246" s="88">
        <f>X246+Z246</f>
        <v>17558</v>
      </c>
      <c r="AB246" s="88">
        <f>Y246</f>
        <v>17558</v>
      </c>
      <c r="AC246" s="152"/>
      <c r="AD246" s="152"/>
      <c r="AE246" s="152"/>
      <c r="AF246" s="87">
        <f>AA246+AC246</f>
        <v>17558</v>
      </c>
      <c r="AG246" s="89"/>
      <c r="AH246" s="87">
        <f>AB246</f>
        <v>17558</v>
      </c>
      <c r="AI246" s="89"/>
      <c r="AJ246" s="89"/>
      <c r="AK246" s="87">
        <f>AF246+AI246</f>
        <v>17558</v>
      </c>
      <c r="AL246" s="87">
        <f>AG246</f>
        <v>0</v>
      </c>
      <c r="AM246" s="87">
        <f>AH246+AJ246</f>
        <v>17558</v>
      </c>
      <c r="AN246" s="87">
        <f>AO246-AM246</f>
        <v>9983</v>
      </c>
      <c r="AO246" s="87">
        <v>27541</v>
      </c>
      <c r="AP246" s="87"/>
      <c r="AQ246" s="87">
        <v>27541</v>
      </c>
      <c r="AR246" s="87"/>
      <c r="AS246" s="89"/>
      <c r="AT246" s="87">
        <f>AO246+AR246</f>
        <v>27541</v>
      </c>
      <c r="AU246" s="87">
        <f>AQ246+AS246</f>
        <v>27541</v>
      </c>
      <c r="AV246" s="89"/>
      <c r="AW246" s="89"/>
      <c r="AX246" s="87">
        <f>AT246+AV246</f>
        <v>27541</v>
      </c>
      <c r="AY246" s="87">
        <f>AU246</f>
        <v>27541</v>
      </c>
      <c r="AZ246" s="89"/>
      <c r="BA246" s="89"/>
      <c r="BB246" s="87">
        <f>AX246+AZ246</f>
        <v>27541</v>
      </c>
      <c r="BC246" s="87">
        <f>AY246+BA246</f>
        <v>27541</v>
      </c>
      <c r="BD246" s="89"/>
      <c r="BE246" s="89"/>
      <c r="BF246" s="87">
        <f>BB246+BD246</f>
        <v>27541</v>
      </c>
      <c r="BG246" s="87">
        <f>BC246+BE246</f>
        <v>27541</v>
      </c>
      <c r="BH246" s="89"/>
      <c r="BI246" s="89"/>
      <c r="BJ246" s="87">
        <f>BB246+BH246</f>
        <v>27541</v>
      </c>
      <c r="BK246" s="87">
        <f>BC246+BI246</f>
        <v>27541</v>
      </c>
      <c r="BL246" s="89"/>
      <c r="BM246" s="89"/>
      <c r="BN246" s="87">
        <f>BJ246+BL246</f>
        <v>27541</v>
      </c>
      <c r="BO246" s="87"/>
      <c r="BP246" s="87">
        <f>BK246+BM246</f>
        <v>27541</v>
      </c>
      <c r="BQ246" s="87"/>
      <c r="BR246" s="89"/>
      <c r="BS246" s="87">
        <f>BN246+BQ246</f>
        <v>27541</v>
      </c>
      <c r="BT246" s="87">
        <f>BO246</f>
        <v>0</v>
      </c>
      <c r="BU246" s="87">
        <f>BP246+BR246</f>
        <v>27541</v>
      </c>
      <c r="BV246" s="13"/>
      <c r="BW246" s="13"/>
      <c r="BX246" s="13"/>
    </row>
    <row r="247" spans="1:73" ht="15">
      <c r="A247" s="116"/>
      <c r="B247" s="117"/>
      <c r="C247" s="117"/>
      <c r="D247" s="118"/>
      <c r="E247" s="117"/>
      <c r="F247" s="65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8"/>
      <c r="AB247" s="68"/>
      <c r="AC247" s="68"/>
      <c r="AD247" s="68"/>
      <c r="AE247" s="68"/>
      <c r="AF247" s="67"/>
      <c r="AG247" s="67"/>
      <c r="AH247" s="67"/>
      <c r="AI247" s="67"/>
      <c r="AJ247" s="67"/>
      <c r="AK247" s="69"/>
      <c r="AL247" s="69"/>
      <c r="AM247" s="69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</row>
    <row r="248" spans="1:76" s="8" customFormat="1" ht="38.25" customHeight="1">
      <c r="A248" s="70" t="s">
        <v>56</v>
      </c>
      <c r="B248" s="71" t="s">
        <v>57</v>
      </c>
      <c r="C248" s="71"/>
      <c r="D248" s="72"/>
      <c r="E248" s="71"/>
      <c r="F248" s="134">
        <f aca="true" t="shared" si="257" ref="F248:O248">F254</f>
        <v>13065</v>
      </c>
      <c r="G248" s="134">
        <f t="shared" si="257"/>
        <v>61506</v>
      </c>
      <c r="H248" s="134">
        <f t="shared" si="257"/>
        <v>74571</v>
      </c>
      <c r="I248" s="134">
        <f t="shared" si="257"/>
        <v>50000</v>
      </c>
      <c r="J248" s="134">
        <f t="shared" si="257"/>
        <v>27641</v>
      </c>
      <c r="K248" s="134">
        <f t="shared" si="257"/>
        <v>0</v>
      </c>
      <c r="L248" s="134">
        <f t="shared" si="257"/>
        <v>0</v>
      </c>
      <c r="M248" s="134">
        <f t="shared" si="257"/>
        <v>27641</v>
      </c>
      <c r="N248" s="134">
        <f t="shared" si="257"/>
        <v>-20296</v>
      </c>
      <c r="O248" s="134">
        <f t="shared" si="257"/>
        <v>7345</v>
      </c>
      <c r="P248" s="134">
        <f aca="true" t="shared" si="258" ref="P248:Y248">P254</f>
        <v>0</v>
      </c>
      <c r="Q248" s="134">
        <f t="shared" si="258"/>
        <v>7345</v>
      </c>
      <c r="R248" s="134">
        <f t="shared" si="258"/>
        <v>0</v>
      </c>
      <c r="S248" s="134">
        <f t="shared" si="258"/>
        <v>0</v>
      </c>
      <c r="T248" s="134">
        <f t="shared" si="258"/>
        <v>7345</v>
      </c>
      <c r="U248" s="134">
        <f t="shared" si="258"/>
        <v>7345</v>
      </c>
      <c r="V248" s="134">
        <f t="shared" si="258"/>
        <v>0</v>
      </c>
      <c r="W248" s="134">
        <f t="shared" si="258"/>
        <v>0</v>
      </c>
      <c r="X248" s="134">
        <f t="shared" si="258"/>
        <v>7345</v>
      </c>
      <c r="Y248" s="134">
        <f t="shared" si="258"/>
        <v>7345</v>
      </c>
      <c r="Z248" s="134">
        <f>Z254</f>
        <v>0</v>
      </c>
      <c r="AA248" s="135">
        <f>AA254</f>
        <v>7345</v>
      </c>
      <c r="AB248" s="135">
        <f>AB254</f>
        <v>7345</v>
      </c>
      <c r="AC248" s="135">
        <f>AC254</f>
        <v>0</v>
      </c>
      <c r="AD248" s="135">
        <f>AD254</f>
        <v>0</v>
      </c>
      <c r="AE248" s="135"/>
      <c r="AF248" s="134">
        <f aca="true" t="shared" si="259" ref="AF248:AM248">AF254</f>
        <v>7345</v>
      </c>
      <c r="AG248" s="134">
        <f t="shared" si="259"/>
        <v>0</v>
      </c>
      <c r="AH248" s="134">
        <f t="shared" si="259"/>
        <v>7345</v>
      </c>
      <c r="AI248" s="134">
        <f t="shared" si="259"/>
        <v>0</v>
      </c>
      <c r="AJ248" s="134">
        <f t="shared" si="259"/>
        <v>0</v>
      </c>
      <c r="AK248" s="134">
        <f t="shared" si="259"/>
        <v>7345</v>
      </c>
      <c r="AL248" s="134">
        <f t="shared" si="259"/>
        <v>0</v>
      </c>
      <c r="AM248" s="134">
        <f t="shared" si="259"/>
        <v>7345</v>
      </c>
      <c r="AN248" s="134">
        <f aca="true" t="shared" si="260" ref="AN248:AV248">AN250+AN254</f>
        <v>-2696</v>
      </c>
      <c r="AO248" s="134">
        <f t="shared" si="260"/>
        <v>4649</v>
      </c>
      <c r="AP248" s="134">
        <f t="shared" si="260"/>
        <v>0</v>
      </c>
      <c r="AQ248" s="134">
        <f t="shared" si="260"/>
        <v>4649</v>
      </c>
      <c r="AR248" s="134">
        <f t="shared" si="260"/>
        <v>0</v>
      </c>
      <c r="AS248" s="134">
        <f t="shared" si="260"/>
        <v>0</v>
      </c>
      <c r="AT248" s="134">
        <f t="shared" si="260"/>
        <v>4649</v>
      </c>
      <c r="AU248" s="134">
        <f t="shared" si="260"/>
        <v>4649</v>
      </c>
      <c r="AV248" s="134">
        <f t="shared" si="260"/>
        <v>0</v>
      </c>
      <c r="AW248" s="134">
        <f aca="true" t="shared" si="261" ref="AW248:BC248">AW250+AW254</f>
        <v>0</v>
      </c>
      <c r="AX248" s="134">
        <f t="shared" si="261"/>
        <v>4649</v>
      </c>
      <c r="AY248" s="134">
        <f t="shared" si="261"/>
        <v>4649</v>
      </c>
      <c r="AZ248" s="134">
        <f t="shared" si="261"/>
        <v>0</v>
      </c>
      <c r="BA248" s="134">
        <f t="shared" si="261"/>
        <v>0</v>
      </c>
      <c r="BB248" s="134">
        <f t="shared" si="261"/>
        <v>4649</v>
      </c>
      <c r="BC248" s="134">
        <f t="shared" si="261"/>
        <v>4649</v>
      </c>
      <c r="BD248" s="75"/>
      <c r="BE248" s="75"/>
      <c r="BF248" s="134">
        <f aca="true" t="shared" si="262" ref="BF248:BU248">BF250+BF254</f>
        <v>4649</v>
      </c>
      <c r="BG248" s="134">
        <f t="shared" si="262"/>
        <v>4649</v>
      </c>
      <c r="BH248" s="134">
        <f>BH250+BH254</f>
        <v>0</v>
      </c>
      <c r="BI248" s="134">
        <f>BI250+BI254</f>
        <v>0</v>
      </c>
      <c r="BJ248" s="134">
        <f>BJ250+BJ254</f>
        <v>4649</v>
      </c>
      <c r="BK248" s="134">
        <f>BK250+BK254</f>
        <v>4649</v>
      </c>
      <c r="BL248" s="134">
        <f t="shared" si="262"/>
        <v>0</v>
      </c>
      <c r="BM248" s="134">
        <f t="shared" si="262"/>
        <v>0</v>
      </c>
      <c r="BN248" s="134">
        <f t="shared" si="262"/>
        <v>4649</v>
      </c>
      <c r="BO248" s="134"/>
      <c r="BP248" s="134">
        <f t="shared" si="262"/>
        <v>4649</v>
      </c>
      <c r="BQ248" s="134">
        <f t="shared" si="262"/>
        <v>0</v>
      </c>
      <c r="BR248" s="134">
        <f t="shared" si="262"/>
        <v>0</v>
      </c>
      <c r="BS248" s="134">
        <f t="shared" si="262"/>
        <v>4649</v>
      </c>
      <c r="BT248" s="134">
        <f t="shared" si="262"/>
        <v>0</v>
      </c>
      <c r="BU248" s="134">
        <f t="shared" si="262"/>
        <v>4649</v>
      </c>
      <c r="BV248" s="7"/>
      <c r="BW248" s="7"/>
      <c r="BX248" s="7"/>
    </row>
    <row r="249" spans="1:76" s="8" customFormat="1" ht="13.5" customHeight="1">
      <c r="A249" s="70"/>
      <c r="B249" s="71"/>
      <c r="C249" s="71"/>
      <c r="D249" s="72"/>
      <c r="E249" s="71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75"/>
      <c r="W249" s="75"/>
      <c r="X249" s="75"/>
      <c r="Y249" s="75"/>
      <c r="Z249" s="75"/>
      <c r="AA249" s="178"/>
      <c r="AB249" s="178"/>
      <c r="AC249" s="178"/>
      <c r="AD249" s="178"/>
      <c r="AE249" s="178"/>
      <c r="AF249" s="75"/>
      <c r="AG249" s="75"/>
      <c r="AH249" s="75"/>
      <c r="AI249" s="75"/>
      <c r="AJ249" s="75"/>
      <c r="AK249" s="179"/>
      <c r="AL249" s="179"/>
      <c r="AM249" s="179"/>
      <c r="AN249" s="179"/>
      <c r="AO249" s="179"/>
      <c r="AP249" s="179"/>
      <c r="AQ249" s="179"/>
      <c r="AR249" s="179"/>
      <c r="AS249" s="179"/>
      <c r="AT249" s="179"/>
      <c r="AU249" s="179"/>
      <c r="AV249" s="179"/>
      <c r="AW249" s="179"/>
      <c r="AX249" s="179"/>
      <c r="AY249" s="179"/>
      <c r="AZ249" s="179"/>
      <c r="BA249" s="179"/>
      <c r="BB249" s="179"/>
      <c r="BC249" s="179"/>
      <c r="BD249" s="75"/>
      <c r="BE249" s="75"/>
      <c r="BF249" s="179"/>
      <c r="BG249" s="179"/>
      <c r="BH249" s="179"/>
      <c r="BI249" s="179"/>
      <c r="BJ249" s="179"/>
      <c r="BK249" s="179"/>
      <c r="BL249" s="179"/>
      <c r="BM249" s="179"/>
      <c r="BN249" s="179"/>
      <c r="BO249" s="179"/>
      <c r="BP249" s="179"/>
      <c r="BQ249" s="179"/>
      <c r="BR249" s="75"/>
      <c r="BS249" s="75"/>
      <c r="BT249" s="75"/>
      <c r="BU249" s="75"/>
      <c r="BV249" s="7"/>
      <c r="BW249" s="7"/>
      <c r="BX249" s="7"/>
    </row>
    <row r="250" spans="1:76" s="8" customFormat="1" ht="40.5" customHeight="1">
      <c r="A250" s="79" t="s">
        <v>327</v>
      </c>
      <c r="B250" s="80" t="s">
        <v>148</v>
      </c>
      <c r="C250" s="80" t="s">
        <v>127</v>
      </c>
      <c r="D250" s="72"/>
      <c r="E250" s="71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75"/>
      <c r="W250" s="75"/>
      <c r="X250" s="75"/>
      <c r="Y250" s="75"/>
      <c r="Z250" s="75"/>
      <c r="AA250" s="178"/>
      <c r="AB250" s="178"/>
      <c r="AC250" s="178"/>
      <c r="AD250" s="178"/>
      <c r="AE250" s="178"/>
      <c r="AF250" s="75"/>
      <c r="AG250" s="75"/>
      <c r="AH250" s="75"/>
      <c r="AI250" s="75"/>
      <c r="AJ250" s="75"/>
      <c r="AK250" s="179"/>
      <c r="AL250" s="179"/>
      <c r="AM250" s="179"/>
      <c r="AN250" s="82">
        <f>AN251</f>
        <v>400</v>
      </c>
      <c r="AO250" s="82">
        <f aca="true" t="shared" si="263" ref="AO250:BC251">AO251</f>
        <v>400</v>
      </c>
      <c r="AP250" s="82">
        <f t="shared" si="263"/>
        <v>0</v>
      </c>
      <c r="AQ250" s="82">
        <f t="shared" si="263"/>
        <v>400</v>
      </c>
      <c r="AR250" s="82">
        <f t="shared" si="263"/>
        <v>0</v>
      </c>
      <c r="AS250" s="82">
        <f t="shared" si="263"/>
        <v>0</v>
      </c>
      <c r="AT250" s="82">
        <f t="shared" si="263"/>
        <v>400</v>
      </c>
      <c r="AU250" s="82">
        <f t="shared" si="263"/>
        <v>400</v>
      </c>
      <c r="AV250" s="82">
        <f t="shared" si="263"/>
        <v>0</v>
      </c>
      <c r="AW250" s="82">
        <f t="shared" si="263"/>
        <v>0</v>
      </c>
      <c r="AX250" s="82">
        <f t="shared" si="263"/>
        <v>400</v>
      </c>
      <c r="AY250" s="82">
        <f t="shared" si="263"/>
        <v>400</v>
      </c>
      <c r="AZ250" s="82">
        <f t="shared" si="263"/>
        <v>0</v>
      </c>
      <c r="BA250" s="82">
        <f t="shared" si="263"/>
        <v>0</v>
      </c>
      <c r="BB250" s="82">
        <f t="shared" si="263"/>
        <v>400</v>
      </c>
      <c r="BC250" s="82">
        <f t="shared" si="263"/>
        <v>400</v>
      </c>
      <c r="BD250" s="75"/>
      <c r="BE250" s="75"/>
      <c r="BF250" s="82">
        <f aca="true" t="shared" si="264" ref="BF250:BU251">BF251</f>
        <v>400</v>
      </c>
      <c r="BG250" s="82">
        <f t="shared" si="264"/>
        <v>400</v>
      </c>
      <c r="BH250" s="82">
        <f t="shared" si="264"/>
        <v>0</v>
      </c>
      <c r="BI250" s="82">
        <f t="shared" si="264"/>
        <v>0</v>
      </c>
      <c r="BJ250" s="82">
        <f t="shared" si="264"/>
        <v>400</v>
      </c>
      <c r="BK250" s="82">
        <f t="shared" si="264"/>
        <v>400</v>
      </c>
      <c r="BL250" s="82">
        <f t="shared" si="264"/>
        <v>0</v>
      </c>
      <c r="BM250" s="82">
        <f t="shared" si="264"/>
        <v>0</v>
      </c>
      <c r="BN250" s="82">
        <f t="shared" si="264"/>
        <v>400</v>
      </c>
      <c r="BO250" s="82"/>
      <c r="BP250" s="82">
        <f t="shared" si="264"/>
        <v>400</v>
      </c>
      <c r="BQ250" s="82">
        <f t="shared" si="264"/>
        <v>0</v>
      </c>
      <c r="BR250" s="82">
        <f t="shared" si="264"/>
        <v>0</v>
      </c>
      <c r="BS250" s="82">
        <f t="shared" si="264"/>
        <v>400</v>
      </c>
      <c r="BT250" s="82">
        <f t="shared" si="264"/>
        <v>0</v>
      </c>
      <c r="BU250" s="82">
        <f t="shared" si="264"/>
        <v>400</v>
      </c>
      <c r="BV250" s="7"/>
      <c r="BW250" s="7"/>
      <c r="BX250" s="7"/>
    </row>
    <row r="251" spans="1:76" s="8" customFormat="1" ht="36.75" customHeight="1">
      <c r="A251" s="98" t="s">
        <v>160</v>
      </c>
      <c r="B251" s="99" t="s">
        <v>148</v>
      </c>
      <c r="C251" s="99" t="s">
        <v>127</v>
      </c>
      <c r="D251" s="99" t="s">
        <v>119</v>
      </c>
      <c r="E251" s="71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75"/>
      <c r="W251" s="75"/>
      <c r="X251" s="75"/>
      <c r="Y251" s="75"/>
      <c r="Z251" s="75"/>
      <c r="AA251" s="178"/>
      <c r="AB251" s="178"/>
      <c r="AC251" s="178"/>
      <c r="AD251" s="178"/>
      <c r="AE251" s="178"/>
      <c r="AF251" s="75"/>
      <c r="AG251" s="75"/>
      <c r="AH251" s="75"/>
      <c r="AI251" s="75"/>
      <c r="AJ251" s="75"/>
      <c r="AK251" s="179"/>
      <c r="AL251" s="179"/>
      <c r="AM251" s="179"/>
      <c r="AN251" s="87">
        <f>AN252</f>
        <v>400</v>
      </c>
      <c r="AO251" s="87">
        <f t="shared" si="263"/>
        <v>400</v>
      </c>
      <c r="AP251" s="87">
        <f t="shared" si="263"/>
        <v>0</v>
      </c>
      <c r="AQ251" s="87">
        <f t="shared" si="263"/>
        <v>400</v>
      </c>
      <c r="AR251" s="87">
        <f t="shared" si="263"/>
        <v>0</v>
      </c>
      <c r="AS251" s="87">
        <f t="shared" si="263"/>
        <v>0</v>
      </c>
      <c r="AT251" s="87">
        <f t="shared" si="263"/>
        <v>400</v>
      </c>
      <c r="AU251" s="87">
        <f t="shared" si="263"/>
        <v>400</v>
      </c>
      <c r="AV251" s="87">
        <f t="shared" si="263"/>
        <v>0</v>
      </c>
      <c r="AW251" s="87">
        <f t="shared" si="263"/>
        <v>0</v>
      </c>
      <c r="AX251" s="87">
        <f t="shared" si="263"/>
        <v>400</v>
      </c>
      <c r="AY251" s="87">
        <f t="shared" si="263"/>
        <v>400</v>
      </c>
      <c r="AZ251" s="87">
        <f t="shared" si="263"/>
        <v>0</v>
      </c>
      <c r="BA251" s="87">
        <f t="shared" si="263"/>
        <v>0</v>
      </c>
      <c r="BB251" s="87">
        <f t="shared" si="263"/>
        <v>400</v>
      </c>
      <c r="BC251" s="87">
        <f t="shared" si="263"/>
        <v>400</v>
      </c>
      <c r="BD251" s="75"/>
      <c r="BE251" s="75"/>
      <c r="BF251" s="87">
        <f t="shared" si="264"/>
        <v>400</v>
      </c>
      <c r="BG251" s="87">
        <f t="shared" si="264"/>
        <v>400</v>
      </c>
      <c r="BH251" s="87">
        <f t="shared" si="264"/>
        <v>0</v>
      </c>
      <c r="BI251" s="87">
        <f t="shared" si="264"/>
        <v>0</v>
      </c>
      <c r="BJ251" s="87">
        <f t="shared" si="264"/>
        <v>400</v>
      </c>
      <c r="BK251" s="87">
        <f t="shared" si="264"/>
        <v>400</v>
      </c>
      <c r="BL251" s="87">
        <f t="shared" si="264"/>
        <v>0</v>
      </c>
      <c r="BM251" s="87">
        <f t="shared" si="264"/>
        <v>0</v>
      </c>
      <c r="BN251" s="87">
        <f t="shared" si="264"/>
        <v>400</v>
      </c>
      <c r="BO251" s="87"/>
      <c r="BP251" s="87">
        <f t="shared" si="264"/>
        <v>400</v>
      </c>
      <c r="BQ251" s="87">
        <f t="shared" si="264"/>
        <v>0</v>
      </c>
      <c r="BR251" s="87">
        <f t="shared" si="264"/>
        <v>0</v>
      </c>
      <c r="BS251" s="87">
        <f t="shared" si="264"/>
        <v>400</v>
      </c>
      <c r="BT251" s="87">
        <f t="shared" si="264"/>
        <v>0</v>
      </c>
      <c r="BU251" s="87">
        <f t="shared" si="264"/>
        <v>400</v>
      </c>
      <c r="BV251" s="7"/>
      <c r="BW251" s="7"/>
      <c r="BX251" s="7"/>
    </row>
    <row r="252" spans="1:76" s="8" customFormat="1" ht="52.5" customHeight="1">
      <c r="A252" s="98" t="s">
        <v>136</v>
      </c>
      <c r="B252" s="99" t="s">
        <v>148</v>
      </c>
      <c r="C252" s="99" t="s">
        <v>127</v>
      </c>
      <c r="D252" s="99" t="s">
        <v>119</v>
      </c>
      <c r="E252" s="99" t="s">
        <v>137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75"/>
      <c r="W252" s="75"/>
      <c r="X252" s="75"/>
      <c r="Y252" s="75"/>
      <c r="Z252" s="75"/>
      <c r="AA252" s="178"/>
      <c r="AB252" s="178"/>
      <c r="AC252" s="178"/>
      <c r="AD252" s="178"/>
      <c r="AE252" s="178"/>
      <c r="AF252" s="75"/>
      <c r="AG252" s="75"/>
      <c r="AH252" s="75"/>
      <c r="AI252" s="75"/>
      <c r="AJ252" s="75"/>
      <c r="AK252" s="179"/>
      <c r="AL252" s="179"/>
      <c r="AM252" s="179"/>
      <c r="AN252" s="87">
        <f>AO252-AM252</f>
        <v>400</v>
      </c>
      <c r="AO252" s="87">
        <v>400</v>
      </c>
      <c r="AP252" s="87"/>
      <c r="AQ252" s="87">
        <v>400</v>
      </c>
      <c r="AR252" s="87"/>
      <c r="AS252" s="75"/>
      <c r="AT252" s="87">
        <f>AO252+AR252</f>
        <v>400</v>
      </c>
      <c r="AU252" s="87">
        <f>AQ252+AS252</f>
        <v>400</v>
      </c>
      <c r="AV252" s="75"/>
      <c r="AW252" s="75"/>
      <c r="AX252" s="87">
        <f>AT252+AV252</f>
        <v>400</v>
      </c>
      <c r="AY252" s="87">
        <f>AU252</f>
        <v>400</v>
      </c>
      <c r="AZ252" s="75"/>
      <c r="BA252" s="75"/>
      <c r="BB252" s="87">
        <f>AX252+AZ252</f>
        <v>400</v>
      </c>
      <c r="BC252" s="87">
        <f>AY252+BA252</f>
        <v>400</v>
      </c>
      <c r="BD252" s="75"/>
      <c r="BE252" s="75"/>
      <c r="BF252" s="87">
        <f>BB252+BD252</f>
        <v>400</v>
      </c>
      <c r="BG252" s="87">
        <f>BC252+BE252</f>
        <v>400</v>
      </c>
      <c r="BH252" s="75"/>
      <c r="BI252" s="75"/>
      <c r="BJ252" s="87">
        <f>BB252+BH252</f>
        <v>400</v>
      </c>
      <c r="BK252" s="87">
        <f>BC252+BI252</f>
        <v>400</v>
      </c>
      <c r="BL252" s="75"/>
      <c r="BM252" s="75"/>
      <c r="BN252" s="87">
        <f>BJ252+BL252</f>
        <v>400</v>
      </c>
      <c r="BO252" s="87"/>
      <c r="BP252" s="87">
        <f>BK252+BM252</f>
        <v>400</v>
      </c>
      <c r="BQ252" s="87"/>
      <c r="BR252" s="75"/>
      <c r="BS252" s="87">
        <f>BN252+BQ252</f>
        <v>400</v>
      </c>
      <c r="BT252" s="87">
        <f>BO252</f>
        <v>0</v>
      </c>
      <c r="BU252" s="87">
        <f>BP252+BR252</f>
        <v>400</v>
      </c>
      <c r="BV252" s="7"/>
      <c r="BW252" s="7"/>
      <c r="BX252" s="7"/>
    </row>
    <row r="253" spans="1:76" s="8" customFormat="1" ht="13.5" customHeight="1">
      <c r="A253" s="98"/>
      <c r="B253" s="99"/>
      <c r="C253" s="99"/>
      <c r="D253" s="99"/>
      <c r="E253" s="99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75"/>
      <c r="W253" s="75"/>
      <c r="X253" s="75"/>
      <c r="Y253" s="75"/>
      <c r="Z253" s="75"/>
      <c r="AA253" s="178"/>
      <c r="AB253" s="178"/>
      <c r="AC253" s="178"/>
      <c r="AD253" s="178"/>
      <c r="AE253" s="178"/>
      <c r="AF253" s="75"/>
      <c r="AG253" s="75"/>
      <c r="AH253" s="75"/>
      <c r="AI253" s="75"/>
      <c r="AJ253" s="75"/>
      <c r="AK253" s="179"/>
      <c r="AL253" s="179"/>
      <c r="AM253" s="179"/>
      <c r="AN253" s="179"/>
      <c r="AO253" s="179"/>
      <c r="AP253" s="179"/>
      <c r="AQ253" s="179"/>
      <c r="AR253" s="179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"/>
      <c r="BW253" s="7"/>
      <c r="BX253" s="7"/>
    </row>
    <row r="254" spans="1:76" s="12" customFormat="1" ht="37.5">
      <c r="A254" s="79" t="s">
        <v>159</v>
      </c>
      <c r="B254" s="80" t="s">
        <v>148</v>
      </c>
      <c r="C254" s="80" t="s">
        <v>155</v>
      </c>
      <c r="D254" s="95"/>
      <c r="E254" s="80"/>
      <c r="F254" s="82">
        <f aca="true" t="shared" si="265" ref="F254:M254">F255+F257</f>
        <v>13065</v>
      </c>
      <c r="G254" s="82">
        <f t="shared" si="265"/>
        <v>61506</v>
      </c>
      <c r="H254" s="82">
        <f t="shared" si="265"/>
        <v>74571</v>
      </c>
      <c r="I254" s="82">
        <f t="shared" si="265"/>
        <v>50000</v>
      </c>
      <c r="J254" s="82">
        <f t="shared" si="265"/>
        <v>27641</v>
      </c>
      <c r="K254" s="82">
        <f t="shared" si="265"/>
        <v>0</v>
      </c>
      <c r="L254" s="82">
        <f t="shared" si="265"/>
        <v>0</v>
      </c>
      <c r="M254" s="82">
        <f t="shared" si="265"/>
        <v>27641</v>
      </c>
      <c r="N254" s="82">
        <f aca="true" t="shared" si="266" ref="N254:U254">N255+N257+N259</f>
        <v>-20296</v>
      </c>
      <c r="O254" s="82">
        <f t="shared" si="266"/>
        <v>7345</v>
      </c>
      <c r="P254" s="82">
        <f t="shared" si="266"/>
        <v>0</v>
      </c>
      <c r="Q254" s="82">
        <f t="shared" si="266"/>
        <v>7345</v>
      </c>
      <c r="R254" s="82">
        <f t="shared" si="266"/>
        <v>0</v>
      </c>
      <c r="S254" s="82">
        <f t="shared" si="266"/>
        <v>0</v>
      </c>
      <c r="T254" s="82">
        <f t="shared" si="266"/>
        <v>7345</v>
      </c>
      <c r="U254" s="82">
        <f t="shared" si="266"/>
        <v>7345</v>
      </c>
      <c r="V254" s="82">
        <f aca="true" t="shared" si="267" ref="V254:AB254">V255+V257+V259</f>
        <v>0</v>
      </c>
      <c r="W254" s="82">
        <f t="shared" si="267"/>
        <v>0</v>
      </c>
      <c r="X254" s="82">
        <f t="shared" si="267"/>
        <v>7345</v>
      </c>
      <c r="Y254" s="82">
        <f t="shared" si="267"/>
        <v>7345</v>
      </c>
      <c r="Z254" s="82">
        <f t="shared" si="267"/>
        <v>0</v>
      </c>
      <c r="AA254" s="83">
        <f t="shared" si="267"/>
        <v>7345</v>
      </c>
      <c r="AB254" s="83">
        <f t="shared" si="267"/>
        <v>7345</v>
      </c>
      <c r="AC254" s="83">
        <f>AC255+AC257+AC259</f>
        <v>0</v>
      </c>
      <c r="AD254" s="83">
        <f>AD255+AD257+AD259</f>
        <v>0</v>
      </c>
      <c r="AE254" s="83"/>
      <c r="AF254" s="82">
        <f aca="true" t="shared" si="268" ref="AF254:AM254">AF255+AF257+AF259</f>
        <v>7345</v>
      </c>
      <c r="AG254" s="82">
        <f t="shared" si="268"/>
        <v>0</v>
      </c>
      <c r="AH254" s="82">
        <f t="shared" si="268"/>
        <v>7345</v>
      </c>
      <c r="AI254" s="82">
        <f t="shared" si="268"/>
        <v>0</v>
      </c>
      <c r="AJ254" s="82">
        <f t="shared" si="268"/>
        <v>0</v>
      </c>
      <c r="AK254" s="82">
        <f t="shared" si="268"/>
        <v>7345</v>
      </c>
      <c r="AL254" s="82">
        <f t="shared" si="268"/>
        <v>0</v>
      </c>
      <c r="AM254" s="82">
        <f t="shared" si="268"/>
        <v>7345</v>
      </c>
      <c r="AN254" s="82">
        <f aca="true" t="shared" si="269" ref="AN254:AV254">AN255+AN257+AN259</f>
        <v>-3096</v>
      </c>
      <c r="AO254" s="82">
        <f t="shared" si="269"/>
        <v>4249</v>
      </c>
      <c r="AP254" s="82">
        <f t="shared" si="269"/>
        <v>0</v>
      </c>
      <c r="AQ254" s="82">
        <f t="shared" si="269"/>
        <v>4249</v>
      </c>
      <c r="AR254" s="82">
        <f t="shared" si="269"/>
        <v>0</v>
      </c>
      <c r="AS254" s="82">
        <f t="shared" si="269"/>
        <v>0</v>
      </c>
      <c r="AT254" s="82">
        <f t="shared" si="269"/>
        <v>4249</v>
      </c>
      <c r="AU254" s="82">
        <f t="shared" si="269"/>
        <v>4249</v>
      </c>
      <c r="AV254" s="82">
        <f t="shared" si="269"/>
        <v>0</v>
      </c>
      <c r="AW254" s="82">
        <f aca="true" t="shared" si="270" ref="AW254:BC254">AW255+AW257+AW259</f>
        <v>0</v>
      </c>
      <c r="AX254" s="82">
        <f t="shared" si="270"/>
        <v>4249</v>
      </c>
      <c r="AY254" s="82">
        <f t="shared" si="270"/>
        <v>4249</v>
      </c>
      <c r="AZ254" s="82">
        <f t="shared" si="270"/>
        <v>0</v>
      </c>
      <c r="BA254" s="82">
        <f t="shared" si="270"/>
        <v>0</v>
      </c>
      <c r="BB254" s="82">
        <f t="shared" si="270"/>
        <v>4249</v>
      </c>
      <c r="BC254" s="82">
        <f t="shared" si="270"/>
        <v>4249</v>
      </c>
      <c r="BD254" s="84"/>
      <c r="BE254" s="84"/>
      <c r="BF254" s="82">
        <f aca="true" t="shared" si="271" ref="BF254:BP254">BF255+BF257+BF259</f>
        <v>4249</v>
      </c>
      <c r="BG254" s="82">
        <f t="shared" si="271"/>
        <v>4249</v>
      </c>
      <c r="BH254" s="82">
        <f>BH255+BH257+BH259</f>
        <v>0</v>
      </c>
      <c r="BI254" s="82">
        <f>BI255+BI257+BI259</f>
        <v>0</v>
      </c>
      <c r="BJ254" s="82">
        <f>BJ255+BJ257+BJ259</f>
        <v>4249</v>
      </c>
      <c r="BK254" s="82">
        <f>BK255+BK257+BK259</f>
        <v>4249</v>
      </c>
      <c r="BL254" s="82">
        <f t="shared" si="271"/>
        <v>0</v>
      </c>
      <c r="BM254" s="82">
        <f t="shared" si="271"/>
        <v>0</v>
      </c>
      <c r="BN254" s="82">
        <f t="shared" si="271"/>
        <v>4249</v>
      </c>
      <c r="BO254" s="82"/>
      <c r="BP254" s="82">
        <f t="shared" si="271"/>
        <v>4249</v>
      </c>
      <c r="BQ254" s="82">
        <f>BQ255+BQ257+BQ259</f>
        <v>0</v>
      </c>
      <c r="BR254" s="82">
        <f>BR255+BR257+BR259</f>
        <v>0</v>
      </c>
      <c r="BS254" s="82">
        <f>BS255+BS257+BS259</f>
        <v>4249</v>
      </c>
      <c r="BT254" s="82">
        <f>BT255+BT257+BT259</f>
        <v>0</v>
      </c>
      <c r="BU254" s="82">
        <f>BU255+BU257+BU259</f>
        <v>4249</v>
      </c>
      <c r="BV254" s="11"/>
      <c r="BW254" s="11"/>
      <c r="BX254" s="11"/>
    </row>
    <row r="255" spans="1:76" s="14" customFormat="1" ht="33">
      <c r="A255" s="98" t="s">
        <v>160</v>
      </c>
      <c r="B255" s="99" t="s">
        <v>148</v>
      </c>
      <c r="C255" s="99" t="s">
        <v>155</v>
      </c>
      <c r="D255" s="100" t="s">
        <v>119</v>
      </c>
      <c r="E255" s="99"/>
      <c r="F255" s="87">
        <f aca="true" t="shared" si="272" ref="F255:AM255">F256</f>
        <v>11448</v>
      </c>
      <c r="G255" s="87">
        <f t="shared" si="272"/>
        <v>10380</v>
      </c>
      <c r="H255" s="87">
        <f t="shared" si="272"/>
        <v>21828</v>
      </c>
      <c r="I255" s="87">
        <f t="shared" si="272"/>
        <v>0</v>
      </c>
      <c r="J255" s="87">
        <f t="shared" si="272"/>
        <v>23378</v>
      </c>
      <c r="K255" s="87">
        <f t="shared" si="272"/>
        <v>0</v>
      </c>
      <c r="L255" s="87">
        <f t="shared" si="272"/>
        <v>0</v>
      </c>
      <c r="M255" s="87">
        <f t="shared" si="272"/>
        <v>23378</v>
      </c>
      <c r="N255" s="87">
        <f t="shared" si="272"/>
        <v>-23378</v>
      </c>
      <c r="O255" s="87">
        <f t="shared" si="272"/>
        <v>0</v>
      </c>
      <c r="P255" s="87">
        <f t="shared" si="272"/>
        <v>0</v>
      </c>
      <c r="Q255" s="87">
        <f t="shared" si="272"/>
        <v>0</v>
      </c>
      <c r="R255" s="87">
        <f t="shared" si="272"/>
        <v>0</v>
      </c>
      <c r="S255" s="87">
        <f t="shared" si="272"/>
        <v>0</v>
      </c>
      <c r="T255" s="87">
        <f t="shared" si="272"/>
        <v>0</v>
      </c>
      <c r="U255" s="87">
        <f t="shared" si="272"/>
        <v>0</v>
      </c>
      <c r="V255" s="87">
        <f t="shared" si="272"/>
        <v>0</v>
      </c>
      <c r="W255" s="87">
        <f t="shared" si="272"/>
        <v>0</v>
      </c>
      <c r="X255" s="87">
        <f t="shared" si="272"/>
        <v>0</v>
      </c>
      <c r="Y255" s="87">
        <f t="shared" si="272"/>
        <v>0</v>
      </c>
      <c r="Z255" s="87">
        <f t="shared" si="272"/>
        <v>0</v>
      </c>
      <c r="AA255" s="88">
        <f t="shared" si="272"/>
        <v>0</v>
      </c>
      <c r="AB255" s="88">
        <f t="shared" si="272"/>
        <v>0</v>
      </c>
      <c r="AC255" s="88">
        <f t="shared" si="272"/>
        <v>0</v>
      </c>
      <c r="AD255" s="88">
        <f t="shared" si="272"/>
        <v>0</v>
      </c>
      <c r="AE255" s="88"/>
      <c r="AF255" s="87">
        <f t="shared" si="272"/>
        <v>0</v>
      </c>
      <c r="AG255" s="87">
        <f t="shared" si="272"/>
        <v>0</v>
      </c>
      <c r="AH255" s="87">
        <f t="shared" si="272"/>
        <v>0</v>
      </c>
      <c r="AI255" s="87">
        <f t="shared" si="272"/>
        <v>0</v>
      </c>
      <c r="AJ255" s="87">
        <f t="shared" si="272"/>
        <v>0</v>
      </c>
      <c r="AK255" s="87">
        <f t="shared" si="272"/>
        <v>0</v>
      </c>
      <c r="AL255" s="87">
        <f t="shared" si="272"/>
        <v>0</v>
      </c>
      <c r="AM255" s="87">
        <f t="shared" si="272"/>
        <v>0</v>
      </c>
      <c r="AN255" s="87">
        <f aca="true" t="shared" si="273" ref="AN255:BC255">AN256</f>
        <v>0</v>
      </c>
      <c r="AO255" s="87">
        <f t="shared" si="273"/>
        <v>0</v>
      </c>
      <c r="AP255" s="87">
        <f t="shared" si="273"/>
        <v>0</v>
      </c>
      <c r="AQ255" s="87">
        <f t="shared" si="273"/>
        <v>4249</v>
      </c>
      <c r="AR255" s="87">
        <f t="shared" si="273"/>
        <v>0</v>
      </c>
      <c r="AS255" s="87">
        <f t="shared" si="273"/>
        <v>0</v>
      </c>
      <c r="AT255" s="87">
        <f t="shared" si="273"/>
        <v>0</v>
      </c>
      <c r="AU255" s="87">
        <f t="shared" si="273"/>
        <v>4249</v>
      </c>
      <c r="AV255" s="87">
        <f t="shared" si="273"/>
        <v>0</v>
      </c>
      <c r="AW255" s="87">
        <f t="shared" si="273"/>
        <v>0</v>
      </c>
      <c r="AX255" s="87">
        <f t="shared" si="273"/>
        <v>0</v>
      </c>
      <c r="AY255" s="87">
        <f t="shared" si="273"/>
        <v>4249</v>
      </c>
      <c r="AZ255" s="87">
        <f t="shared" si="273"/>
        <v>0</v>
      </c>
      <c r="BA255" s="87">
        <f t="shared" si="273"/>
        <v>0</v>
      </c>
      <c r="BB255" s="87">
        <f t="shared" si="273"/>
        <v>0</v>
      </c>
      <c r="BC255" s="87">
        <f t="shared" si="273"/>
        <v>4249</v>
      </c>
      <c r="BD255" s="89"/>
      <c r="BE255" s="89"/>
      <c r="BF255" s="87">
        <f aca="true" t="shared" si="274" ref="BF255:BU255">BF256</f>
        <v>0</v>
      </c>
      <c r="BG255" s="87">
        <f t="shared" si="274"/>
        <v>4249</v>
      </c>
      <c r="BH255" s="87">
        <f t="shared" si="274"/>
        <v>0</v>
      </c>
      <c r="BI255" s="87">
        <f t="shared" si="274"/>
        <v>0</v>
      </c>
      <c r="BJ255" s="87">
        <f t="shared" si="274"/>
        <v>0</v>
      </c>
      <c r="BK255" s="87">
        <f t="shared" si="274"/>
        <v>4249</v>
      </c>
      <c r="BL255" s="87">
        <f t="shared" si="274"/>
        <v>0</v>
      </c>
      <c r="BM255" s="87">
        <f t="shared" si="274"/>
        <v>0</v>
      </c>
      <c r="BN255" s="87">
        <f t="shared" si="274"/>
        <v>0</v>
      </c>
      <c r="BO255" s="87"/>
      <c r="BP255" s="87">
        <f t="shared" si="274"/>
        <v>4249</v>
      </c>
      <c r="BQ255" s="87">
        <f t="shared" si="274"/>
        <v>0</v>
      </c>
      <c r="BR255" s="87">
        <f t="shared" si="274"/>
        <v>0</v>
      </c>
      <c r="BS255" s="87">
        <f t="shared" si="274"/>
        <v>0</v>
      </c>
      <c r="BT255" s="87">
        <f t="shared" si="274"/>
        <v>0</v>
      </c>
      <c r="BU255" s="87">
        <f t="shared" si="274"/>
        <v>4249</v>
      </c>
      <c r="BV255" s="13"/>
      <c r="BW255" s="13"/>
      <c r="BX255" s="13"/>
    </row>
    <row r="256" spans="1:76" s="16" customFormat="1" ht="55.5" customHeight="1">
      <c r="A256" s="98" t="s">
        <v>136</v>
      </c>
      <c r="B256" s="99" t="s">
        <v>148</v>
      </c>
      <c r="C256" s="99" t="s">
        <v>155</v>
      </c>
      <c r="D256" s="100" t="s">
        <v>119</v>
      </c>
      <c r="E256" s="99" t="s">
        <v>137</v>
      </c>
      <c r="F256" s="87">
        <v>11448</v>
      </c>
      <c r="G256" s="87">
        <f>H256-F256</f>
        <v>10380</v>
      </c>
      <c r="H256" s="87">
        <v>21828</v>
      </c>
      <c r="I256" s="87"/>
      <c r="J256" s="87">
        <v>23378</v>
      </c>
      <c r="K256" s="91"/>
      <c r="L256" s="91"/>
      <c r="M256" s="87">
        <v>23378</v>
      </c>
      <c r="N256" s="87">
        <f>O256-M256</f>
        <v>-23378</v>
      </c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8"/>
      <c r="AB256" s="88"/>
      <c r="AC256" s="88"/>
      <c r="AD256" s="88"/>
      <c r="AE256" s="88"/>
      <c r="AF256" s="87"/>
      <c r="AG256" s="87"/>
      <c r="AH256" s="87"/>
      <c r="AI256" s="87"/>
      <c r="AJ256" s="87"/>
      <c r="AK256" s="87"/>
      <c r="AL256" s="87"/>
      <c r="AM256" s="87"/>
      <c r="AN256" s="87">
        <f>AO256-AM256</f>
        <v>0</v>
      </c>
      <c r="AO256" s="87"/>
      <c r="AP256" s="87"/>
      <c r="AQ256" s="87">
        <v>4249</v>
      </c>
      <c r="AR256" s="87"/>
      <c r="AS256" s="91"/>
      <c r="AT256" s="87">
        <f>AO256+AR256</f>
        <v>0</v>
      </c>
      <c r="AU256" s="87">
        <f>AQ256+AS256</f>
        <v>4249</v>
      </c>
      <c r="AV256" s="91"/>
      <c r="AW256" s="91"/>
      <c r="AX256" s="87">
        <f>AT256+AV256</f>
        <v>0</v>
      </c>
      <c r="AY256" s="87">
        <f>AU256</f>
        <v>4249</v>
      </c>
      <c r="AZ256" s="91"/>
      <c r="BA256" s="91"/>
      <c r="BB256" s="87">
        <f>AX256+AZ256</f>
        <v>0</v>
      </c>
      <c r="BC256" s="87">
        <f>AY256+BA256</f>
        <v>4249</v>
      </c>
      <c r="BD256" s="91"/>
      <c r="BE256" s="91"/>
      <c r="BF256" s="87">
        <f>BB256+BD256</f>
        <v>0</v>
      </c>
      <c r="BG256" s="87">
        <f>BC256+BE256</f>
        <v>4249</v>
      </c>
      <c r="BH256" s="91"/>
      <c r="BI256" s="91"/>
      <c r="BJ256" s="87">
        <f>BB256+BH256</f>
        <v>0</v>
      </c>
      <c r="BK256" s="87">
        <f>BC256+BI256</f>
        <v>4249</v>
      </c>
      <c r="BL256" s="91"/>
      <c r="BM256" s="91"/>
      <c r="BN256" s="87">
        <f>BJ256+BL256</f>
        <v>0</v>
      </c>
      <c r="BO256" s="87"/>
      <c r="BP256" s="87">
        <f>BK256+BM256</f>
        <v>4249</v>
      </c>
      <c r="BQ256" s="87"/>
      <c r="BR256" s="91"/>
      <c r="BS256" s="87">
        <f>BN256+BQ256</f>
        <v>0</v>
      </c>
      <c r="BT256" s="87">
        <f>BO256</f>
        <v>0</v>
      </c>
      <c r="BU256" s="87">
        <f>BP256+BR256</f>
        <v>4249</v>
      </c>
      <c r="BV256" s="15"/>
      <c r="BW256" s="15"/>
      <c r="BX256" s="15"/>
    </row>
    <row r="257" spans="1:76" s="16" customFormat="1" ht="16.5" hidden="1">
      <c r="A257" s="98" t="s">
        <v>202</v>
      </c>
      <c r="B257" s="99" t="s">
        <v>148</v>
      </c>
      <c r="C257" s="99" t="s">
        <v>155</v>
      </c>
      <c r="D257" s="100" t="s">
        <v>201</v>
      </c>
      <c r="E257" s="99"/>
      <c r="F257" s="87">
        <f aca="true" t="shared" si="275" ref="F257:AM257">F258</f>
        <v>1617</v>
      </c>
      <c r="G257" s="87">
        <f t="shared" si="275"/>
        <v>51126</v>
      </c>
      <c r="H257" s="87">
        <f t="shared" si="275"/>
        <v>52743</v>
      </c>
      <c r="I257" s="87">
        <f t="shared" si="275"/>
        <v>50000</v>
      </c>
      <c r="J257" s="87">
        <f t="shared" si="275"/>
        <v>4263</v>
      </c>
      <c r="K257" s="87">
        <f t="shared" si="275"/>
        <v>0</v>
      </c>
      <c r="L257" s="87">
        <f t="shared" si="275"/>
        <v>0</v>
      </c>
      <c r="M257" s="87">
        <f t="shared" si="275"/>
        <v>4263</v>
      </c>
      <c r="N257" s="87">
        <f t="shared" si="275"/>
        <v>-4263</v>
      </c>
      <c r="O257" s="87">
        <f t="shared" si="275"/>
        <v>0</v>
      </c>
      <c r="P257" s="87">
        <f t="shared" si="275"/>
        <v>0</v>
      </c>
      <c r="Q257" s="87">
        <f t="shared" si="275"/>
        <v>0</v>
      </c>
      <c r="R257" s="87">
        <f t="shared" si="275"/>
        <v>0</v>
      </c>
      <c r="S257" s="87">
        <f t="shared" si="275"/>
        <v>0</v>
      </c>
      <c r="T257" s="87">
        <f t="shared" si="275"/>
        <v>0</v>
      </c>
      <c r="U257" s="87">
        <f t="shared" si="275"/>
        <v>0</v>
      </c>
      <c r="V257" s="87">
        <f t="shared" si="275"/>
        <v>0</v>
      </c>
      <c r="W257" s="87">
        <f t="shared" si="275"/>
        <v>0</v>
      </c>
      <c r="X257" s="87">
        <f t="shared" si="275"/>
        <v>0</v>
      </c>
      <c r="Y257" s="87">
        <f t="shared" si="275"/>
        <v>0</v>
      </c>
      <c r="Z257" s="87">
        <f t="shared" si="275"/>
        <v>0</v>
      </c>
      <c r="AA257" s="88">
        <f t="shared" si="275"/>
        <v>0</v>
      </c>
      <c r="AB257" s="88">
        <f t="shared" si="275"/>
        <v>0</v>
      </c>
      <c r="AC257" s="88">
        <f t="shared" si="275"/>
        <v>0</v>
      </c>
      <c r="AD257" s="88">
        <f t="shared" si="275"/>
        <v>0</v>
      </c>
      <c r="AE257" s="88"/>
      <c r="AF257" s="87">
        <f t="shared" si="275"/>
        <v>0</v>
      </c>
      <c r="AG257" s="87">
        <f t="shared" si="275"/>
        <v>0</v>
      </c>
      <c r="AH257" s="87">
        <f t="shared" si="275"/>
        <v>0</v>
      </c>
      <c r="AI257" s="87">
        <f t="shared" si="275"/>
        <v>0</v>
      </c>
      <c r="AJ257" s="87">
        <f t="shared" si="275"/>
        <v>0</v>
      </c>
      <c r="AK257" s="87">
        <f t="shared" si="275"/>
        <v>0</v>
      </c>
      <c r="AL257" s="87">
        <f t="shared" si="275"/>
        <v>0</v>
      </c>
      <c r="AM257" s="87">
        <f t="shared" si="275"/>
        <v>0</v>
      </c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15"/>
      <c r="BW257" s="15"/>
      <c r="BX257" s="15"/>
    </row>
    <row r="258" spans="1:76" s="16" customFormat="1" ht="49.5" hidden="1">
      <c r="A258" s="98" t="s">
        <v>161</v>
      </c>
      <c r="B258" s="99" t="s">
        <v>148</v>
      </c>
      <c r="C258" s="99" t="s">
        <v>155</v>
      </c>
      <c r="D258" s="100" t="s">
        <v>201</v>
      </c>
      <c r="E258" s="99" t="s">
        <v>162</v>
      </c>
      <c r="F258" s="87">
        <v>1617</v>
      </c>
      <c r="G258" s="87">
        <f>H258-F258</f>
        <v>51126</v>
      </c>
      <c r="H258" s="87">
        <v>52743</v>
      </c>
      <c r="I258" s="87">
        <v>50000</v>
      </c>
      <c r="J258" s="87">
        <v>4263</v>
      </c>
      <c r="K258" s="91"/>
      <c r="L258" s="91"/>
      <c r="M258" s="87">
        <v>4263</v>
      </c>
      <c r="N258" s="87">
        <f>O258-M258</f>
        <v>-4263</v>
      </c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8"/>
      <c r="AB258" s="88"/>
      <c r="AC258" s="88"/>
      <c r="AD258" s="88"/>
      <c r="AE258" s="88"/>
      <c r="AF258" s="87"/>
      <c r="AG258" s="87"/>
      <c r="AH258" s="87"/>
      <c r="AI258" s="87"/>
      <c r="AJ258" s="87"/>
      <c r="AK258" s="87"/>
      <c r="AL258" s="87"/>
      <c r="AM258" s="87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15"/>
      <c r="BW258" s="15"/>
      <c r="BX258" s="15"/>
    </row>
    <row r="259" spans="1:76" s="16" customFormat="1" ht="26.25" customHeight="1">
      <c r="A259" s="98" t="s">
        <v>120</v>
      </c>
      <c r="B259" s="99" t="s">
        <v>148</v>
      </c>
      <c r="C259" s="99" t="s">
        <v>155</v>
      </c>
      <c r="D259" s="100" t="s">
        <v>121</v>
      </c>
      <c r="E259" s="99"/>
      <c r="F259" s="87"/>
      <c r="G259" s="87"/>
      <c r="H259" s="87"/>
      <c r="I259" s="87"/>
      <c r="J259" s="87"/>
      <c r="K259" s="91"/>
      <c r="L259" s="91"/>
      <c r="M259" s="87"/>
      <c r="N259" s="87">
        <f aca="true" t="shared" si="276" ref="N259:AD260">N260</f>
        <v>7345</v>
      </c>
      <c r="O259" s="87">
        <f t="shared" si="276"/>
        <v>7345</v>
      </c>
      <c r="P259" s="87">
        <f t="shared" si="276"/>
        <v>0</v>
      </c>
      <c r="Q259" s="87">
        <f t="shared" si="276"/>
        <v>7345</v>
      </c>
      <c r="R259" s="87">
        <f t="shared" si="276"/>
        <v>0</v>
      </c>
      <c r="S259" s="87">
        <f t="shared" si="276"/>
        <v>0</v>
      </c>
      <c r="T259" s="87">
        <f t="shared" si="276"/>
        <v>7345</v>
      </c>
      <c r="U259" s="87">
        <f t="shared" si="276"/>
        <v>7345</v>
      </c>
      <c r="V259" s="87">
        <f t="shared" si="276"/>
        <v>0</v>
      </c>
      <c r="W259" s="87">
        <f t="shared" si="276"/>
        <v>0</v>
      </c>
      <c r="X259" s="87">
        <f t="shared" si="276"/>
        <v>7345</v>
      </c>
      <c r="Y259" s="87">
        <f t="shared" si="276"/>
        <v>7345</v>
      </c>
      <c r="Z259" s="87">
        <f t="shared" si="276"/>
        <v>0</v>
      </c>
      <c r="AA259" s="88">
        <f t="shared" si="276"/>
        <v>7345</v>
      </c>
      <c r="AB259" s="88">
        <f t="shared" si="276"/>
        <v>7345</v>
      </c>
      <c r="AC259" s="88">
        <f t="shared" si="276"/>
        <v>0</v>
      </c>
      <c r="AD259" s="88">
        <f t="shared" si="276"/>
        <v>0</v>
      </c>
      <c r="AE259" s="88"/>
      <c r="AF259" s="87">
        <f aca="true" t="shared" si="277" ref="AC259:AR260">AF260</f>
        <v>7345</v>
      </c>
      <c r="AG259" s="87">
        <f t="shared" si="277"/>
        <v>0</v>
      </c>
      <c r="AH259" s="87">
        <f t="shared" si="277"/>
        <v>7345</v>
      </c>
      <c r="AI259" s="87">
        <f t="shared" si="277"/>
        <v>0</v>
      </c>
      <c r="AJ259" s="87">
        <f t="shared" si="277"/>
        <v>0</v>
      </c>
      <c r="AK259" s="87">
        <f t="shared" si="277"/>
        <v>7345</v>
      </c>
      <c r="AL259" s="87">
        <f t="shared" si="277"/>
        <v>0</v>
      </c>
      <c r="AM259" s="87">
        <f t="shared" si="277"/>
        <v>7345</v>
      </c>
      <c r="AN259" s="87">
        <f t="shared" si="277"/>
        <v>-3096</v>
      </c>
      <c r="AO259" s="87">
        <f t="shared" si="277"/>
        <v>4249</v>
      </c>
      <c r="AP259" s="87">
        <f t="shared" si="277"/>
        <v>0</v>
      </c>
      <c r="AQ259" s="87">
        <f t="shared" si="277"/>
        <v>0</v>
      </c>
      <c r="AR259" s="87">
        <f t="shared" si="277"/>
        <v>0</v>
      </c>
      <c r="AS259" s="87">
        <f aca="true" t="shared" si="278" ref="AP259:BC260">AS260</f>
        <v>0</v>
      </c>
      <c r="AT259" s="87">
        <f t="shared" si="278"/>
        <v>4249</v>
      </c>
      <c r="AU259" s="87">
        <f t="shared" si="278"/>
        <v>0</v>
      </c>
      <c r="AV259" s="87">
        <f t="shared" si="278"/>
        <v>0</v>
      </c>
      <c r="AW259" s="87">
        <f t="shared" si="278"/>
        <v>0</v>
      </c>
      <c r="AX259" s="87">
        <f t="shared" si="278"/>
        <v>4249</v>
      </c>
      <c r="AY259" s="87">
        <f t="shared" si="278"/>
        <v>0</v>
      </c>
      <c r="AZ259" s="87">
        <f t="shared" si="278"/>
        <v>0</v>
      </c>
      <c r="BA259" s="87">
        <f t="shared" si="278"/>
        <v>0</v>
      </c>
      <c r="BB259" s="87">
        <f t="shared" si="278"/>
        <v>4249</v>
      </c>
      <c r="BC259" s="87">
        <f t="shared" si="278"/>
        <v>0</v>
      </c>
      <c r="BD259" s="91"/>
      <c r="BE259" s="91"/>
      <c r="BF259" s="87">
        <f>BF260</f>
        <v>4249</v>
      </c>
      <c r="BG259" s="87">
        <f aca="true" t="shared" si="279" ref="BG259:BM260">BG260</f>
        <v>0</v>
      </c>
      <c r="BH259" s="87">
        <f t="shared" si="279"/>
        <v>0</v>
      </c>
      <c r="BI259" s="87">
        <f t="shared" si="279"/>
        <v>0</v>
      </c>
      <c r="BJ259" s="87">
        <f>BJ260</f>
        <v>4249</v>
      </c>
      <c r="BK259" s="87">
        <f>BK260</f>
        <v>0</v>
      </c>
      <c r="BL259" s="87">
        <f t="shared" si="279"/>
        <v>0</v>
      </c>
      <c r="BM259" s="87">
        <f t="shared" si="279"/>
        <v>0</v>
      </c>
      <c r="BN259" s="87">
        <f>BN260</f>
        <v>4249</v>
      </c>
      <c r="BO259" s="87"/>
      <c r="BP259" s="87">
        <f>BP260</f>
        <v>0</v>
      </c>
      <c r="BQ259" s="87">
        <f aca="true" t="shared" si="280" ref="BQ259:BU260">BQ260</f>
        <v>0</v>
      </c>
      <c r="BR259" s="87">
        <f t="shared" si="280"/>
        <v>0</v>
      </c>
      <c r="BS259" s="87">
        <f t="shared" si="280"/>
        <v>4249</v>
      </c>
      <c r="BT259" s="87">
        <f t="shared" si="280"/>
        <v>0</v>
      </c>
      <c r="BU259" s="87">
        <f t="shared" si="280"/>
        <v>0</v>
      </c>
      <c r="BV259" s="15"/>
      <c r="BW259" s="15"/>
      <c r="BX259" s="15"/>
    </row>
    <row r="260" spans="1:76" s="16" customFormat="1" ht="36" customHeight="1">
      <c r="A260" s="98" t="s">
        <v>297</v>
      </c>
      <c r="B260" s="99" t="s">
        <v>148</v>
      </c>
      <c r="C260" s="99" t="s">
        <v>155</v>
      </c>
      <c r="D260" s="100" t="s">
        <v>282</v>
      </c>
      <c r="E260" s="99"/>
      <c r="F260" s="87"/>
      <c r="G260" s="87"/>
      <c r="H260" s="87"/>
      <c r="I260" s="87"/>
      <c r="J260" s="87"/>
      <c r="K260" s="91"/>
      <c r="L260" s="91"/>
      <c r="M260" s="87"/>
      <c r="N260" s="87">
        <f t="shared" si="276"/>
        <v>7345</v>
      </c>
      <c r="O260" s="87">
        <f t="shared" si="276"/>
        <v>7345</v>
      </c>
      <c r="P260" s="87">
        <f t="shared" si="276"/>
        <v>0</v>
      </c>
      <c r="Q260" s="87">
        <f t="shared" si="276"/>
        <v>7345</v>
      </c>
      <c r="R260" s="87">
        <f t="shared" si="276"/>
        <v>0</v>
      </c>
      <c r="S260" s="87">
        <f t="shared" si="276"/>
        <v>0</v>
      </c>
      <c r="T260" s="87">
        <f t="shared" si="276"/>
        <v>7345</v>
      </c>
      <c r="U260" s="87">
        <f t="shared" si="276"/>
        <v>7345</v>
      </c>
      <c r="V260" s="87">
        <f t="shared" si="276"/>
        <v>0</v>
      </c>
      <c r="W260" s="87">
        <f t="shared" si="276"/>
        <v>0</v>
      </c>
      <c r="X260" s="87">
        <f t="shared" si="276"/>
        <v>7345</v>
      </c>
      <c r="Y260" s="87">
        <f t="shared" si="276"/>
        <v>7345</v>
      </c>
      <c r="Z260" s="87">
        <f t="shared" si="276"/>
        <v>0</v>
      </c>
      <c r="AA260" s="88">
        <f t="shared" si="276"/>
        <v>7345</v>
      </c>
      <c r="AB260" s="88">
        <f t="shared" si="276"/>
        <v>7345</v>
      </c>
      <c r="AC260" s="88">
        <f t="shared" si="277"/>
        <v>0</v>
      </c>
      <c r="AD260" s="88">
        <f t="shared" si="277"/>
        <v>0</v>
      </c>
      <c r="AE260" s="88"/>
      <c r="AF260" s="87">
        <f t="shared" si="277"/>
        <v>7345</v>
      </c>
      <c r="AG260" s="87">
        <f t="shared" si="277"/>
        <v>0</v>
      </c>
      <c r="AH260" s="87">
        <f t="shared" si="277"/>
        <v>7345</v>
      </c>
      <c r="AI260" s="87">
        <f t="shared" si="277"/>
        <v>0</v>
      </c>
      <c r="AJ260" s="87">
        <f t="shared" si="277"/>
        <v>0</v>
      </c>
      <c r="AK260" s="87">
        <f t="shared" si="277"/>
        <v>7345</v>
      </c>
      <c r="AL260" s="87">
        <f t="shared" si="277"/>
        <v>0</v>
      </c>
      <c r="AM260" s="87">
        <f t="shared" si="277"/>
        <v>7345</v>
      </c>
      <c r="AN260" s="87">
        <f t="shared" si="277"/>
        <v>-3096</v>
      </c>
      <c r="AO260" s="87">
        <f t="shared" si="277"/>
        <v>4249</v>
      </c>
      <c r="AP260" s="87">
        <f t="shared" si="278"/>
        <v>0</v>
      </c>
      <c r="AQ260" s="87">
        <f t="shared" si="278"/>
        <v>0</v>
      </c>
      <c r="AR260" s="87">
        <f t="shared" si="278"/>
        <v>0</v>
      </c>
      <c r="AS260" s="87">
        <f t="shared" si="278"/>
        <v>0</v>
      </c>
      <c r="AT260" s="87">
        <f t="shared" si="278"/>
        <v>4249</v>
      </c>
      <c r="AU260" s="87">
        <f t="shared" si="278"/>
        <v>0</v>
      </c>
      <c r="AV260" s="87">
        <f t="shared" si="278"/>
        <v>0</v>
      </c>
      <c r="AW260" s="87">
        <f t="shared" si="278"/>
        <v>0</v>
      </c>
      <c r="AX260" s="87">
        <f t="shared" si="278"/>
        <v>4249</v>
      </c>
      <c r="AY260" s="87">
        <f t="shared" si="278"/>
        <v>0</v>
      </c>
      <c r="AZ260" s="87">
        <f t="shared" si="278"/>
        <v>0</v>
      </c>
      <c r="BA260" s="87">
        <f t="shared" si="278"/>
        <v>0</v>
      </c>
      <c r="BB260" s="87">
        <f t="shared" si="278"/>
        <v>4249</v>
      </c>
      <c r="BC260" s="87">
        <f t="shared" si="278"/>
        <v>0</v>
      </c>
      <c r="BD260" s="91"/>
      <c r="BE260" s="91"/>
      <c r="BF260" s="87">
        <f>BF261</f>
        <v>4249</v>
      </c>
      <c r="BG260" s="87">
        <f t="shared" si="279"/>
        <v>0</v>
      </c>
      <c r="BH260" s="87">
        <f t="shared" si="279"/>
        <v>0</v>
      </c>
      <c r="BI260" s="87">
        <f t="shared" si="279"/>
        <v>0</v>
      </c>
      <c r="BJ260" s="87">
        <f>BJ261</f>
        <v>4249</v>
      </c>
      <c r="BK260" s="87">
        <f>BK261</f>
        <v>0</v>
      </c>
      <c r="BL260" s="87">
        <f t="shared" si="279"/>
        <v>0</v>
      </c>
      <c r="BM260" s="87">
        <f t="shared" si="279"/>
        <v>0</v>
      </c>
      <c r="BN260" s="87">
        <f>BN261</f>
        <v>4249</v>
      </c>
      <c r="BO260" s="87"/>
      <c r="BP260" s="87">
        <f>BP261</f>
        <v>0</v>
      </c>
      <c r="BQ260" s="87">
        <f t="shared" si="280"/>
        <v>0</v>
      </c>
      <c r="BR260" s="87">
        <f t="shared" si="280"/>
        <v>0</v>
      </c>
      <c r="BS260" s="87">
        <f t="shared" si="280"/>
        <v>4249</v>
      </c>
      <c r="BT260" s="87">
        <f t="shared" si="280"/>
        <v>0</v>
      </c>
      <c r="BU260" s="87">
        <f t="shared" si="280"/>
        <v>0</v>
      </c>
      <c r="BV260" s="15"/>
      <c r="BW260" s="15"/>
      <c r="BX260" s="15"/>
    </row>
    <row r="261" spans="1:76" s="16" customFormat="1" ht="57" customHeight="1">
      <c r="A261" s="98" t="s">
        <v>136</v>
      </c>
      <c r="B261" s="99" t="s">
        <v>148</v>
      </c>
      <c r="C261" s="99" t="s">
        <v>155</v>
      </c>
      <c r="D261" s="100" t="s">
        <v>282</v>
      </c>
      <c r="E261" s="99" t="s">
        <v>137</v>
      </c>
      <c r="F261" s="87"/>
      <c r="G261" s="87"/>
      <c r="H261" s="87"/>
      <c r="I261" s="87"/>
      <c r="J261" s="87"/>
      <c r="K261" s="91"/>
      <c r="L261" s="91"/>
      <c r="M261" s="87"/>
      <c r="N261" s="87">
        <f>O261-M261</f>
        <v>7345</v>
      </c>
      <c r="O261" s="87">
        <v>7345</v>
      </c>
      <c r="P261" s="87"/>
      <c r="Q261" s="87">
        <v>7345</v>
      </c>
      <c r="R261" s="91"/>
      <c r="S261" s="91"/>
      <c r="T261" s="87">
        <f>O261+R261</f>
        <v>7345</v>
      </c>
      <c r="U261" s="87">
        <f>Q261+S261</f>
        <v>7345</v>
      </c>
      <c r="V261" s="91"/>
      <c r="W261" s="91"/>
      <c r="X261" s="87">
        <f>T261+V261</f>
        <v>7345</v>
      </c>
      <c r="Y261" s="87">
        <f>U261+W261</f>
        <v>7345</v>
      </c>
      <c r="Z261" s="91"/>
      <c r="AA261" s="88">
        <f>X261+Z261</f>
        <v>7345</v>
      </c>
      <c r="AB261" s="88">
        <f>Y261</f>
        <v>7345</v>
      </c>
      <c r="AC261" s="92"/>
      <c r="AD261" s="92"/>
      <c r="AE261" s="92"/>
      <c r="AF261" s="87">
        <f>AA261+AC261</f>
        <v>7345</v>
      </c>
      <c r="AG261" s="91"/>
      <c r="AH261" s="87">
        <f>AB261</f>
        <v>7345</v>
      </c>
      <c r="AI261" s="91"/>
      <c r="AJ261" s="91"/>
      <c r="AK261" s="87">
        <f>AF261+AI261</f>
        <v>7345</v>
      </c>
      <c r="AL261" s="87">
        <f>AG261</f>
        <v>0</v>
      </c>
      <c r="AM261" s="87">
        <f>AH261+AJ261</f>
        <v>7345</v>
      </c>
      <c r="AN261" s="87">
        <f>AO261-AM261</f>
        <v>-3096</v>
      </c>
      <c r="AO261" s="87">
        <v>4249</v>
      </c>
      <c r="AP261" s="91"/>
      <c r="AQ261" s="91"/>
      <c r="AR261" s="91"/>
      <c r="AS261" s="91"/>
      <c r="AT261" s="87">
        <f>AO261+AR261</f>
        <v>4249</v>
      </c>
      <c r="AU261" s="87">
        <f>AQ261+AS261</f>
        <v>0</v>
      </c>
      <c r="AV261" s="91"/>
      <c r="AW261" s="91"/>
      <c r="AX261" s="87">
        <f>AT261+AV261</f>
        <v>4249</v>
      </c>
      <c r="AY261" s="87">
        <f>AU261</f>
        <v>0</v>
      </c>
      <c r="AZ261" s="91"/>
      <c r="BA261" s="91"/>
      <c r="BB261" s="87">
        <f>AX261+AZ261</f>
        <v>4249</v>
      </c>
      <c r="BC261" s="87">
        <f>AY261+BA261</f>
        <v>0</v>
      </c>
      <c r="BD261" s="91"/>
      <c r="BE261" s="91"/>
      <c r="BF261" s="87">
        <f>BB261+BD261</f>
        <v>4249</v>
      </c>
      <c r="BG261" s="87">
        <f>BC261+BE261</f>
        <v>0</v>
      </c>
      <c r="BH261" s="91"/>
      <c r="BI261" s="91"/>
      <c r="BJ261" s="87">
        <f>BB261+BH261</f>
        <v>4249</v>
      </c>
      <c r="BK261" s="87">
        <f>BC261+BI261</f>
        <v>0</v>
      </c>
      <c r="BL261" s="91"/>
      <c r="BM261" s="91"/>
      <c r="BN261" s="87">
        <f>BJ261+BL261</f>
        <v>4249</v>
      </c>
      <c r="BO261" s="87"/>
      <c r="BP261" s="87">
        <f>BK261+BM261</f>
        <v>0</v>
      </c>
      <c r="BQ261" s="87"/>
      <c r="BR261" s="91"/>
      <c r="BS261" s="87">
        <f>BN261+BQ261</f>
        <v>4249</v>
      </c>
      <c r="BT261" s="87">
        <f>BO261</f>
        <v>0</v>
      </c>
      <c r="BU261" s="87">
        <f>BP261+BR261</f>
        <v>0</v>
      </c>
      <c r="BV261" s="15"/>
      <c r="BW261" s="15"/>
      <c r="BX261" s="15"/>
    </row>
    <row r="262" spans="1:73" ht="15">
      <c r="A262" s="116"/>
      <c r="B262" s="117"/>
      <c r="C262" s="117"/>
      <c r="D262" s="118"/>
      <c r="E262" s="117"/>
      <c r="F262" s="65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8"/>
      <c r="AB262" s="68"/>
      <c r="AC262" s="68"/>
      <c r="AD262" s="68"/>
      <c r="AE262" s="68"/>
      <c r="AF262" s="67"/>
      <c r="AG262" s="67"/>
      <c r="AH262" s="67"/>
      <c r="AI262" s="67"/>
      <c r="AJ262" s="67"/>
      <c r="AK262" s="69"/>
      <c r="AL262" s="69"/>
      <c r="AM262" s="69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</row>
    <row r="263" spans="1:76" s="8" customFormat="1" ht="20.25">
      <c r="A263" s="70" t="s">
        <v>58</v>
      </c>
      <c r="B263" s="71" t="s">
        <v>59</v>
      </c>
      <c r="C263" s="71"/>
      <c r="D263" s="72"/>
      <c r="E263" s="71"/>
      <c r="F263" s="180">
        <f aca="true" t="shared" si="281" ref="F263:O263">F265+F277+F288+F292+F296+F321</f>
        <v>2461012</v>
      </c>
      <c r="G263" s="180">
        <f t="shared" si="281"/>
        <v>266874</v>
      </c>
      <c r="H263" s="180">
        <f t="shared" si="281"/>
        <v>2727886</v>
      </c>
      <c r="I263" s="180">
        <f t="shared" si="281"/>
        <v>0</v>
      </c>
      <c r="J263" s="180">
        <f t="shared" si="281"/>
        <v>2894414</v>
      </c>
      <c r="K263" s="180">
        <f t="shared" si="281"/>
        <v>0</v>
      </c>
      <c r="L263" s="180">
        <f t="shared" si="281"/>
        <v>0</v>
      </c>
      <c r="M263" s="180">
        <f t="shared" si="281"/>
        <v>2894414</v>
      </c>
      <c r="N263" s="180">
        <f t="shared" si="281"/>
        <v>-952513</v>
      </c>
      <c r="O263" s="180">
        <f t="shared" si="281"/>
        <v>1941901</v>
      </c>
      <c r="P263" s="180">
        <f aca="true" t="shared" si="282" ref="P263:U263">P265+P277+P288+P292+P296+P321</f>
        <v>68735</v>
      </c>
      <c r="Q263" s="180">
        <f t="shared" si="282"/>
        <v>1944401</v>
      </c>
      <c r="R263" s="180">
        <f t="shared" si="282"/>
        <v>-1000</v>
      </c>
      <c r="S263" s="180">
        <f t="shared" si="282"/>
        <v>0</v>
      </c>
      <c r="T263" s="180">
        <f t="shared" si="282"/>
        <v>1940901</v>
      </c>
      <c r="U263" s="180">
        <f t="shared" si="282"/>
        <v>1944401</v>
      </c>
      <c r="V263" s="180">
        <f aca="true" t="shared" si="283" ref="V263:AB263">V265+V277+V288+V292+V296+V321</f>
        <v>0</v>
      </c>
      <c r="W263" s="180">
        <f t="shared" si="283"/>
        <v>0</v>
      </c>
      <c r="X263" s="180">
        <f t="shared" si="283"/>
        <v>1940901</v>
      </c>
      <c r="Y263" s="180">
        <f t="shared" si="283"/>
        <v>1944401</v>
      </c>
      <c r="Z263" s="180">
        <f t="shared" si="283"/>
        <v>0</v>
      </c>
      <c r="AA263" s="181">
        <f t="shared" si="283"/>
        <v>1940901</v>
      </c>
      <c r="AB263" s="181">
        <f t="shared" si="283"/>
        <v>1944401</v>
      </c>
      <c r="AC263" s="181">
        <f>AC265+AC277+AC288+AC292+AC296+AC321</f>
        <v>-830</v>
      </c>
      <c r="AD263" s="181">
        <f>AD265+AD277+AD288+AD292+AD296+AD321</f>
        <v>0</v>
      </c>
      <c r="AE263" s="181"/>
      <c r="AF263" s="180">
        <f aca="true" t="shared" si="284" ref="AF263:AM263">AF265+AF277+AF288+AF292+AF296+AF321</f>
        <v>1940071</v>
      </c>
      <c r="AG263" s="180">
        <f t="shared" si="284"/>
        <v>0</v>
      </c>
      <c r="AH263" s="180">
        <f t="shared" si="284"/>
        <v>1943571</v>
      </c>
      <c r="AI263" s="180">
        <f t="shared" si="284"/>
        <v>47380</v>
      </c>
      <c r="AJ263" s="180">
        <f t="shared" si="284"/>
        <v>6263</v>
      </c>
      <c r="AK263" s="180">
        <f t="shared" si="284"/>
        <v>1987451</v>
      </c>
      <c r="AL263" s="180">
        <f t="shared" si="284"/>
        <v>0</v>
      </c>
      <c r="AM263" s="180">
        <f t="shared" si="284"/>
        <v>1949834</v>
      </c>
      <c r="AN263" s="180">
        <f aca="true" t="shared" si="285" ref="AN263:AV263">AN265+AN277+AN288+AN292+AN296+AN321</f>
        <v>161039</v>
      </c>
      <c r="AO263" s="180">
        <f t="shared" si="285"/>
        <v>2110873</v>
      </c>
      <c r="AP263" s="180">
        <f t="shared" si="285"/>
        <v>0</v>
      </c>
      <c r="AQ263" s="180">
        <f t="shared" si="285"/>
        <v>2105682</v>
      </c>
      <c r="AR263" s="180">
        <f t="shared" si="285"/>
        <v>0</v>
      </c>
      <c r="AS263" s="180">
        <f t="shared" si="285"/>
        <v>0</v>
      </c>
      <c r="AT263" s="180">
        <f t="shared" si="285"/>
        <v>2110873</v>
      </c>
      <c r="AU263" s="180">
        <f t="shared" si="285"/>
        <v>2105682</v>
      </c>
      <c r="AV263" s="180">
        <f t="shared" si="285"/>
        <v>1384</v>
      </c>
      <c r="AW263" s="180">
        <f aca="true" t="shared" si="286" ref="AW263:BC263">AW265+AW277+AW288+AW292+AW296+AW321</f>
        <v>8013</v>
      </c>
      <c r="AX263" s="180">
        <f t="shared" si="286"/>
        <v>2112257</v>
      </c>
      <c r="AY263" s="180">
        <f t="shared" si="286"/>
        <v>2113695</v>
      </c>
      <c r="AZ263" s="180">
        <f t="shared" si="286"/>
        <v>0</v>
      </c>
      <c r="BA263" s="180">
        <f t="shared" si="286"/>
        <v>0</v>
      </c>
      <c r="BB263" s="180">
        <f t="shared" si="286"/>
        <v>2112257</v>
      </c>
      <c r="BC263" s="180">
        <f t="shared" si="286"/>
        <v>2113695</v>
      </c>
      <c r="BD263" s="75"/>
      <c r="BE263" s="75"/>
      <c r="BF263" s="180">
        <f aca="true" t="shared" si="287" ref="BF263:BP263">BF265+BF277+BF288+BF292+BF296+BF321</f>
        <v>2112257</v>
      </c>
      <c r="BG263" s="180">
        <f t="shared" si="287"/>
        <v>2113695</v>
      </c>
      <c r="BH263" s="180">
        <f>BH265+BH277+BH288+BH292+BH296+BH321</f>
        <v>0</v>
      </c>
      <c r="BI263" s="180">
        <f>BI265+BI277+BI288+BI292+BI296+BI321</f>
        <v>0</v>
      </c>
      <c r="BJ263" s="180">
        <f>BJ265+BJ277+BJ288+BJ292+BJ296+BJ321</f>
        <v>2112257</v>
      </c>
      <c r="BK263" s="180">
        <f>BK265+BK277+BK288+BK292+BK296+BK321</f>
        <v>2113695</v>
      </c>
      <c r="BL263" s="180">
        <f t="shared" si="287"/>
        <v>70511</v>
      </c>
      <c r="BM263" s="180">
        <f t="shared" si="287"/>
        <v>0</v>
      </c>
      <c r="BN263" s="180">
        <f t="shared" si="287"/>
        <v>2182768</v>
      </c>
      <c r="BO263" s="180">
        <f t="shared" si="287"/>
        <v>70511</v>
      </c>
      <c r="BP263" s="180">
        <f t="shared" si="287"/>
        <v>2113695</v>
      </c>
      <c r="BQ263" s="180">
        <f>BQ265+BQ277+BQ288+BQ292+BQ296+BQ321</f>
        <v>0</v>
      </c>
      <c r="BR263" s="180">
        <f>BR265+BR277+BR288+BR292+BR296+BR321</f>
        <v>0</v>
      </c>
      <c r="BS263" s="180">
        <f>BS265+BS277+BS288+BS292+BS296+BS321</f>
        <v>2182768</v>
      </c>
      <c r="BT263" s="180">
        <f>BT265+BT277+BT288+BT292+BT296+BT321</f>
        <v>70511</v>
      </c>
      <c r="BU263" s="180">
        <f>BU265+BU277+BU288+BU292+BU296+BU321</f>
        <v>2113695</v>
      </c>
      <c r="BV263" s="7"/>
      <c r="BW263" s="7"/>
      <c r="BX263" s="7"/>
    </row>
    <row r="264" spans="1:76" s="8" customFormat="1" ht="12.75" customHeight="1">
      <c r="A264" s="70"/>
      <c r="B264" s="71"/>
      <c r="C264" s="71"/>
      <c r="D264" s="72"/>
      <c r="E264" s="71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1"/>
      <c r="AB264" s="181"/>
      <c r="AC264" s="181"/>
      <c r="AD264" s="181"/>
      <c r="AE264" s="181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"/>
      <c r="BW264" s="7"/>
      <c r="BX264" s="7"/>
    </row>
    <row r="265" spans="1:76" s="8" customFormat="1" ht="17.25" customHeight="1">
      <c r="A265" s="79" t="s">
        <v>60</v>
      </c>
      <c r="B265" s="80" t="s">
        <v>135</v>
      </c>
      <c r="C265" s="80" t="s">
        <v>126</v>
      </c>
      <c r="D265" s="95"/>
      <c r="E265" s="80"/>
      <c r="F265" s="96">
        <f aca="true" t="shared" si="288" ref="F265:O265">F268+F266</f>
        <v>1040864</v>
      </c>
      <c r="G265" s="96">
        <f t="shared" si="288"/>
        <v>23186</v>
      </c>
      <c r="H265" s="96">
        <f t="shared" si="288"/>
        <v>1064050</v>
      </c>
      <c r="I265" s="96">
        <f t="shared" si="288"/>
        <v>0</v>
      </c>
      <c r="J265" s="96">
        <f t="shared" si="288"/>
        <v>1168261</v>
      </c>
      <c r="K265" s="96">
        <f t="shared" si="288"/>
        <v>-68781</v>
      </c>
      <c r="L265" s="96">
        <f t="shared" si="288"/>
        <v>-75065</v>
      </c>
      <c r="M265" s="96">
        <f t="shared" si="288"/>
        <v>1093196</v>
      </c>
      <c r="N265" s="96">
        <f t="shared" si="288"/>
        <v>-276722</v>
      </c>
      <c r="O265" s="96">
        <f t="shared" si="288"/>
        <v>816474</v>
      </c>
      <c r="P265" s="96">
        <f aca="true" t="shared" si="289" ref="P265:U265">P268+P266</f>
        <v>0</v>
      </c>
      <c r="Q265" s="96">
        <f t="shared" si="289"/>
        <v>837171</v>
      </c>
      <c r="R265" s="96">
        <f t="shared" si="289"/>
        <v>-1000</v>
      </c>
      <c r="S265" s="96">
        <f t="shared" si="289"/>
        <v>0</v>
      </c>
      <c r="T265" s="96">
        <f t="shared" si="289"/>
        <v>815474</v>
      </c>
      <c r="U265" s="96">
        <f t="shared" si="289"/>
        <v>837171</v>
      </c>
      <c r="V265" s="96">
        <f aca="true" t="shared" si="290" ref="V265:AB265">V268+V266</f>
        <v>0</v>
      </c>
      <c r="W265" s="96">
        <f t="shared" si="290"/>
        <v>0</v>
      </c>
      <c r="X265" s="96">
        <f t="shared" si="290"/>
        <v>815474</v>
      </c>
      <c r="Y265" s="96">
        <f t="shared" si="290"/>
        <v>837171</v>
      </c>
      <c r="Z265" s="96">
        <f t="shared" si="290"/>
        <v>0</v>
      </c>
      <c r="AA265" s="97">
        <f t="shared" si="290"/>
        <v>815474</v>
      </c>
      <c r="AB265" s="97">
        <f t="shared" si="290"/>
        <v>837171</v>
      </c>
      <c r="AC265" s="97">
        <f>AC268+AC266</f>
        <v>0</v>
      </c>
      <c r="AD265" s="97">
        <f>AD268+AD266</f>
        <v>0</v>
      </c>
      <c r="AE265" s="97"/>
      <c r="AF265" s="96">
        <f aca="true" t="shared" si="291" ref="AF265:AM265">AF268+AF266</f>
        <v>815474</v>
      </c>
      <c r="AG265" s="96">
        <f t="shared" si="291"/>
        <v>0</v>
      </c>
      <c r="AH265" s="96">
        <f t="shared" si="291"/>
        <v>837171</v>
      </c>
      <c r="AI265" s="96">
        <f t="shared" si="291"/>
        <v>47380</v>
      </c>
      <c r="AJ265" s="96">
        <f t="shared" si="291"/>
        <v>6263</v>
      </c>
      <c r="AK265" s="96">
        <f t="shared" si="291"/>
        <v>862854</v>
      </c>
      <c r="AL265" s="96">
        <f t="shared" si="291"/>
        <v>0</v>
      </c>
      <c r="AM265" s="96">
        <f t="shared" si="291"/>
        <v>843434</v>
      </c>
      <c r="AN265" s="96">
        <f aca="true" t="shared" si="292" ref="AN265:AV265">AN268+AN266+AN273</f>
        <v>56714</v>
      </c>
      <c r="AO265" s="96">
        <f t="shared" si="292"/>
        <v>900148</v>
      </c>
      <c r="AP265" s="96">
        <f t="shared" si="292"/>
        <v>0</v>
      </c>
      <c r="AQ265" s="96">
        <f t="shared" si="292"/>
        <v>894957</v>
      </c>
      <c r="AR265" s="96">
        <f t="shared" si="292"/>
        <v>0</v>
      </c>
      <c r="AS265" s="96">
        <f t="shared" si="292"/>
        <v>0</v>
      </c>
      <c r="AT265" s="96">
        <f t="shared" si="292"/>
        <v>900148</v>
      </c>
      <c r="AU265" s="96">
        <f t="shared" si="292"/>
        <v>894957</v>
      </c>
      <c r="AV265" s="96">
        <f t="shared" si="292"/>
        <v>1384</v>
      </c>
      <c r="AW265" s="96">
        <f aca="true" t="shared" si="293" ref="AW265:BC265">AW268+AW266+AW273</f>
        <v>8013</v>
      </c>
      <c r="AX265" s="96">
        <f t="shared" si="293"/>
        <v>901532</v>
      </c>
      <c r="AY265" s="96">
        <f t="shared" si="293"/>
        <v>902970</v>
      </c>
      <c r="AZ265" s="96">
        <f t="shared" si="293"/>
        <v>0</v>
      </c>
      <c r="BA265" s="96">
        <f t="shared" si="293"/>
        <v>0</v>
      </c>
      <c r="BB265" s="96">
        <f t="shared" si="293"/>
        <v>901532</v>
      </c>
      <c r="BC265" s="96">
        <f t="shared" si="293"/>
        <v>902970</v>
      </c>
      <c r="BD265" s="75"/>
      <c r="BE265" s="75"/>
      <c r="BF265" s="96">
        <f aca="true" t="shared" si="294" ref="BF265:BK265">BF268+BF266+BF273</f>
        <v>901532</v>
      </c>
      <c r="BG265" s="96">
        <f t="shared" si="294"/>
        <v>902970</v>
      </c>
      <c r="BH265" s="96">
        <f t="shared" si="294"/>
        <v>0</v>
      </c>
      <c r="BI265" s="96">
        <f t="shared" si="294"/>
        <v>0</v>
      </c>
      <c r="BJ265" s="96">
        <f t="shared" si="294"/>
        <v>901532</v>
      </c>
      <c r="BK265" s="96">
        <f t="shared" si="294"/>
        <v>902970</v>
      </c>
      <c r="BL265" s="96">
        <f>BL268+BL266+BL270+BL273</f>
        <v>70511</v>
      </c>
      <c r="BM265" s="96">
        <f>BM268+BM266+BM273</f>
        <v>0</v>
      </c>
      <c r="BN265" s="96">
        <f aca="true" t="shared" si="295" ref="BN265:BU265">BN268+BN266+BN270+BN273</f>
        <v>972043</v>
      </c>
      <c r="BO265" s="96">
        <f t="shared" si="295"/>
        <v>70511</v>
      </c>
      <c r="BP265" s="96">
        <f t="shared" si="295"/>
        <v>902970</v>
      </c>
      <c r="BQ265" s="96">
        <f t="shared" si="295"/>
        <v>0</v>
      </c>
      <c r="BR265" s="96">
        <f t="shared" si="295"/>
        <v>0</v>
      </c>
      <c r="BS265" s="96">
        <f t="shared" si="295"/>
        <v>972043</v>
      </c>
      <c r="BT265" s="96">
        <f t="shared" si="295"/>
        <v>70511</v>
      </c>
      <c r="BU265" s="96">
        <f t="shared" si="295"/>
        <v>902970</v>
      </c>
      <c r="BV265" s="7"/>
      <c r="BW265" s="7"/>
      <c r="BX265" s="7"/>
    </row>
    <row r="266" spans="1:76" s="8" customFormat="1" ht="50.25" customHeight="1" hidden="1">
      <c r="A266" s="98" t="s">
        <v>149</v>
      </c>
      <c r="B266" s="99" t="s">
        <v>135</v>
      </c>
      <c r="C266" s="99" t="s">
        <v>126</v>
      </c>
      <c r="D266" s="100" t="s">
        <v>38</v>
      </c>
      <c r="E266" s="182"/>
      <c r="F266" s="101">
        <f aca="true" t="shared" si="296" ref="F266:AY266">F267</f>
        <v>2195</v>
      </c>
      <c r="G266" s="101">
        <f t="shared" si="296"/>
        <v>13840</v>
      </c>
      <c r="H266" s="101">
        <f t="shared" si="296"/>
        <v>16035</v>
      </c>
      <c r="I266" s="101">
        <f t="shared" si="296"/>
        <v>0</v>
      </c>
      <c r="J266" s="101">
        <f t="shared" si="296"/>
        <v>27790</v>
      </c>
      <c r="K266" s="101">
        <f t="shared" si="296"/>
        <v>0</v>
      </c>
      <c r="L266" s="101">
        <f t="shared" si="296"/>
        <v>0</v>
      </c>
      <c r="M266" s="101">
        <f t="shared" si="296"/>
        <v>27790</v>
      </c>
      <c r="N266" s="101">
        <f t="shared" si="296"/>
        <v>-22290</v>
      </c>
      <c r="O266" s="101">
        <f t="shared" si="296"/>
        <v>5500</v>
      </c>
      <c r="P266" s="101">
        <f t="shared" si="296"/>
        <v>0</v>
      </c>
      <c r="Q266" s="101">
        <f t="shared" si="296"/>
        <v>8000</v>
      </c>
      <c r="R266" s="101">
        <f t="shared" si="296"/>
        <v>-1000</v>
      </c>
      <c r="S266" s="101">
        <f t="shared" si="296"/>
        <v>0</v>
      </c>
      <c r="T266" s="101">
        <f t="shared" si="296"/>
        <v>4500</v>
      </c>
      <c r="U266" s="101">
        <f t="shared" si="296"/>
        <v>8000</v>
      </c>
      <c r="V266" s="101">
        <f t="shared" si="296"/>
        <v>0</v>
      </c>
      <c r="W266" s="101">
        <f t="shared" si="296"/>
        <v>0</v>
      </c>
      <c r="X266" s="101">
        <f t="shared" si="296"/>
        <v>4500</v>
      </c>
      <c r="Y266" s="101">
        <f t="shared" si="296"/>
        <v>8000</v>
      </c>
      <c r="Z266" s="101">
        <f t="shared" si="296"/>
        <v>0</v>
      </c>
      <c r="AA266" s="102">
        <f t="shared" si="296"/>
        <v>4500</v>
      </c>
      <c r="AB266" s="102">
        <f t="shared" si="296"/>
        <v>8000</v>
      </c>
      <c r="AC266" s="102">
        <f t="shared" si="296"/>
        <v>0</v>
      </c>
      <c r="AD266" s="102">
        <f t="shared" si="296"/>
        <v>0</v>
      </c>
      <c r="AE266" s="102"/>
      <c r="AF266" s="101">
        <f t="shared" si="296"/>
        <v>4500</v>
      </c>
      <c r="AG266" s="101">
        <f t="shared" si="296"/>
        <v>0</v>
      </c>
      <c r="AH266" s="101">
        <f t="shared" si="296"/>
        <v>8000</v>
      </c>
      <c r="AI266" s="101">
        <f t="shared" si="296"/>
        <v>47380</v>
      </c>
      <c r="AJ266" s="101">
        <f t="shared" si="296"/>
        <v>6263</v>
      </c>
      <c r="AK266" s="101">
        <f t="shared" si="296"/>
        <v>51880</v>
      </c>
      <c r="AL266" s="101">
        <f t="shared" si="296"/>
        <v>0</v>
      </c>
      <c r="AM266" s="101">
        <f t="shared" si="296"/>
        <v>14263</v>
      </c>
      <c r="AN266" s="101">
        <f t="shared" si="296"/>
        <v>-14263</v>
      </c>
      <c r="AO266" s="101">
        <f t="shared" si="296"/>
        <v>0</v>
      </c>
      <c r="AP266" s="101">
        <f t="shared" si="296"/>
        <v>0</v>
      </c>
      <c r="AQ266" s="101">
        <f t="shared" si="296"/>
        <v>0</v>
      </c>
      <c r="AR266" s="101">
        <f t="shared" si="296"/>
        <v>0</v>
      </c>
      <c r="AS266" s="101">
        <f t="shared" si="296"/>
        <v>0</v>
      </c>
      <c r="AT266" s="101">
        <f t="shared" si="296"/>
        <v>0</v>
      </c>
      <c r="AU266" s="101">
        <f t="shared" si="296"/>
        <v>0</v>
      </c>
      <c r="AV266" s="101">
        <f t="shared" si="296"/>
        <v>0</v>
      </c>
      <c r="AW266" s="101">
        <f t="shared" si="296"/>
        <v>0</v>
      </c>
      <c r="AX266" s="101">
        <f t="shared" si="296"/>
        <v>0</v>
      </c>
      <c r="AY266" s="101">
        <f t="shared" si="296"/>
        <v>0</v>
      </c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"/>
      <c r="BW266" s="7"/>
      <c r="BX266" s="7"/>
    </row>
    <row r="267" spans="1:76" s="8" customFormat="1" ht="83.25" customHeight="1" hidden="1">
      <c r="A267" s="98" t="s">
        <v>243</v>
      </c>
      <c r="B267" s="99" t="s">
        <v>135</v>
      </c>
      <c r="C267" s="99" t="s">
        <v>126</v>
      </c>
      <c r="D267" s="100" t="s">
        <v>38</v>
      </c>
      <c r="E267" s="99" t="s">
        <v>150</v>
      </c>
      <c r="F267" s="87">
        <v>2195</v>
      </c>
      <c r="G267" s="87">
        <f>H267-F267</f>
        <v>13840</v>
      </c>
      <c r="H267" s="103">
        <v>16035</v>
      </c>
      <c r="I267" s="103"/>
      <c r="J267" s="103">
        <v>27790</v>
      </c>
      <c r="K267" s="183"/>
      <c r="L267" s="183"/>
      <c r="M267" s="87">
        <v>27790</v>
      </c>
      <c r="N267" s="87">
        <f>O267-M267</f>
        <v>-22290</v>
      </c>
      <c r="O267" s="87">
        <v>5500</v>
      </c>
      <c r="P267" s="87"/>
      <c r="Q267" s="87">
        <v>8000</v>
      </c>
      <c r="R267" s="87">
        <v>-1000</v>
      </c>
      <c r="S267" s="75"/>
      <c r="T267" s="87">
        <f>O267+R267</f>
        <v>4500</v>
      </c>
      <c r="U267" s="87">
        <f>Q267+S267</f>
        <v>8000</v>
      </c>
      <c r="V267" s="75"/>
      <c r="W267" s="75"/>
      <c r="X267" s="87">
        <f>T267+V267</f>
        <v>4500</v>
      </c>
      <c r="Y267" s="87">
        <f>U267+W267</f>
        <v>8000</v>
      </c>
      <c r="Z267" s="75"/>
      <c r="AA267" s="88">
        <f>X267+Z267</f>
        <v>4500</v>
      </c>
      <c r="AB267" s="88">
        <f>Y267</f>
        <v>8000</v>
      </c>
      <c r="AC267" s="178"/>
      <c r="AD267" s="178"/>
      <c r="AE267" s="178"/>
      <c r="AF267" s="87">
        <f>AA267+AC267</f>
        <v>4500</v>
      </c>
      <c r="AG267" s="75"/>
      <c r="AH267" s="87">
        <f>AB267</f>
        <v>8000</v>
      </c>
      <c r="AI267" s="87">
        <v>47380</v>
      </c>
      <c r="AJ267" s="87">
        <v>6263</v>
      </c>
      <c r="AK267" s="87">
        <f>AF267+AI267</f>
        <v>51880</v>
      </c>
      <c r="AL267" s="87">
        <f>AG267</f>
        <v>0</v>
      </c>
      <c r="AM267" s="87">
        <f>AH267+AJ267</f>
        <v>14263</v>
      </c>
      <c r="AN267" s="87">
        <f>AO267-AM267</f>
        <v>-14263</v>
      </c>
      <c r="AO267" s="75"/>
      <c r="AP267" s="75"/>
      <c r="AQ267" s="75"/>
      <c r="AR267" s="75"/>
      <c r="AS267" s="75"/>
      <c r="AT267" s="87">
        <f>AO267+AR267</f>
        <v>0</v>
      </c>
      <c r="AU267" s="87">
        <f>AQ267+AS267</f>
        <v>0</v>
      </c>
      <c r="AV267" s="87">
        <f>AQ267+AT267</f>
        <v>0</v>
      </c>
      <c r="AW267" s="87">
        <f>AR267+AU267</f>
        <v>0</v>
      </c>
      <c r="AX267" s="87">
        <f>AR267+AU267</f>
        <v>0</v>
      </c>
      <c r="AY267" s="87">
        <f>AT267+AV267</f>
        <v>0</v>
      </c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"/>
      <c r="BW267" s="7"/>
      <c r="BX267" s="7"/>
    </row>
    <row r="268" spans="1:76" s="8" customFormat="1" ht="24.75" customHeight="1">
      <c r="A268" s="98" t="s">
        <v>61</v>
      </c>
      <c r="B268" s="99" t="s">
        <v>135</v>
      </c>
      <c r="C268" s="99" t="s">
        <v>126</v>
      </c>
      <c r="D268" s="100" t="s">
        <v>62</v>
      </c>
      <c r="E268" s="99"/>
      <c r="F268" s="101">
        <f aca="true" t="shared" si="297" ref="F268:BC268">F269</f>
        <v>1038669</v>
      </c>
      <c r="G268" s="101">
        <f t="shared" si="297"/>
        <v>9346</v>
      </c>
      <c r="H268" s="101">
        <f t="shared" si="297"/>
        <v>1048015</v>
      </c>
      <c r="I268" s="101">
        <f t="shared" si="297"/>
        <v>0</v>
      </c>
      <c r="J268" s="101">
        <f t="shared" si="297"/>
        <v>1140471</v>
      </c>
      <c r="K268" s="101">
        <f t="shared" si="297"/>
        <v>-68781</v>
      </c>
      <c r="L268" s="101">
        <f t="shared" si="297"/>
        <v>-75065</v>
      </c>
      <c r="M268" s="101">
        <f t="shared" si="297"/>
        <v>1065406</v>
      </c>
      <c r="N268" s="101">
        <f t="shared" si="297"/>
        <v>-254432</v>
      </c>
      <c r="O268" s="101">
        <f t="shared" si="297"/>
        <v>810974</v>
      </c>
      <c r="P268" s="101">
        <f t="shared" si="297"/>
        <v>0</v>
      </c>
      <c r="Q268" s="101">
        <f t="shared" si="297"/>
        <v>829171</v>
      </c>
      <c r="R268" s="101">
        <f t="shared" si="297"/>
        <v>0</v>
      </c>
      <c r="S268" s="101">
        <f t="shared" si="297"/>
        <v>0</v>
      </c>
      <c r="T268" s="101">
        <f t="shared" si="297"/>
        <v>810974</v>
      </c>
      <c r="U268" s="101">
        <f t="shared" si="297"/>
        <v>829171</v>
      </c>
      <c r="V268" s="101">
        <f t="shared" si="297"/>
        <v>0</v>
      </c>
      <c r="W268" s="101">
        <f t="shared" si="297"/>
        <v>0</v>
      </c>
      <c r="X268" s="101">
        <f t="shared" si="297"/>
        <v>810974</v>
      </c>
      <c r="Y268" s="101">
        <f t="shared" si="297"/>
        <v>829171</v>
      </c>
      <c r="Z268" s="101">
        <f t="shared" si="297"/>
        <v>0</v>
      </c>
      <c r="AA268" s="102">
        <f t="shared" si="297"/>
        <v>810974</v>
      </c>
      <c r="AB268" s="102">
        <f t="shared" si="297"/>
        <v>829171</v>
      </c>
      <c r="AC268" s="102">
        <f t="shared" si="297"/>
        <v>0</v>
      </c>
      <c r="AD268" s="102">
        <f t="shared" si="297"/>
        <v>0</v>
      </c>
      <c r="AE268" s="102"/>
      <c r="AF268" s="101">
        <f t="shared" si="297"/>
        <v>810974</v>
      </c>
      <c r="AG268" s="101">
        <f t="shared" si="297"/>
        <v>0</v>
      </c>
      <c r="AH268" s="101">
        <f t="shared" si="297"/>
        <v>829171</v>
      </c>
      <c r="AI268" s="101">
        <f t="shared" si="297"/>
        <v>0</v>
      </c>
      <c r="AJ268" s="101">
        <f t="shared" si="297"/>
        <v>0</v>
      </c>
      <c r="AK268" s="101">
        <f t="shared" si="297"/>
        <v>810974</v>
      </c>
      <c r="AL268" s="101">
        <f t="shared" si="297"/>
        <v>0</v>
      </c>
      <c r="AM268" s="101">
        <f t="shared" si="297"/>
        <v>829171</v>
      </c>
      <c r="AN268" s="101">
        <f t="shared" si="297"/>
        <v>58456</v>
      </c>
      <c r="AO268" s="101">
        <f t="shared" si="297"/>
        <v>887627</v>
      </c>
      <c r="AP268" s="101">
        <f t="shared" si="297"/>
        <v>0</v>
      </c>
      <c r="AQ268" s="101">
        <f t="shared" si="297"/>
        <v>887627</v>
      </c>
      <c r="AR268" s="101">
        <f t="shared" si="297"/>
        <v>0</v>
      </c>
      <c r="AS268" s="101">
        <f t="shared" si="297"/>
        <v>0</v>
      </c>
      <c r="AT268" s="101">
        <f t="shared" si="297"/>
        <v>887627</v>
      </c>
      <c r="AU268" s="101">
        <f t="shared" si="297"/>
        <v>887627</v>
      </c>
      <c r="AV268" s="101">
        <f t="shared" si="297"/>
        <v>0</v>
      </c>
      <c r="AW268" s="101">
        <f t="shared" si="297"/>
        <v>0</v>
      </c>
      <c r="AX268" s="101">
        <f t="shared" si="297"/>
        <v>887627</v>
      </c>
      <c r="AY268" s="101">
        <f t="shared" si="297"/>
        <v>887627</v>
      </c>
      <c r="AZ268" s="101">
        <f t="shared" si="297"/>
        <v>0</v>
      </c>
      <c r="BA268" s="101">
        <f t="shared" si="297"/>
        <v>0</v>
      </c>
      <c r="BB268" s="101">
        <f t="shared" si="297"/>
        <v>887627</v>
      </c>
      <c r="BC268" s="101">
        <f t="shared" si="297"/>
        <v>887627</v>
      </c>
      <c r="BD268" s="75"/>
      <c r="BE268" s="75"/>
      <c r="BF268" s="101">
        <f aca="true" t="shared" si="298" ref="BF268:BU268">BF269</f>
        <v>887627</v>
      </c>
      <c r="BG268" s="101">
        <f t="shared" si="298"/>
        <v>887627</v>
      </c>
      <c r="BH268" s="101">
        <f t="shared" si="298"/>
        <v>0</v>
      </c>
      <c r="BI268" s="101">
        <f t="shared" si="298"/>
        <v>0</v>
      </c>
      <c r="BJ268" s="101">
        <f t="shared" si="298"/>
        <v>887627</v>
      </c>
      <c r="BK268" s="101">
        <f t="shared" si="298"/>
        <v>887627</v>
      </c>
      <c r="BL268" s="101">
        <f t="shared" si="298"/>
        <v>0</v>
      </c>
      <c r="BM268" s="101">
        <f t="shared" si="298"/>
        <v>0</v>
      </c>
      <c r="BN268" s="101">
        <f t="shared" si="298"/>
        <v>887627</v>
      </c>
      <c r="BO268" s="101">
        <f t="shared" si="298"/>
        <v>0</v>
      </c>
      <c r="BP268" s="101">
        <f t="shared" si="298"/>
        <v>887627</v>
      </c>
      <c r="BQ268" s="101">
        <f t="shared" si="298"/>
        <v>0</v>
      </c>
      <c r="BR268" s="101">
        <f t="shared" si="298"/>
        <v>0</v>
      </c>
      <c r="BS268" s="101">
        <f t="shared" si="298"/>
        <v>887627</v>
      </c>
      <c r="BT268" s="101">
        <f t="shared" si="298"/>
        <v>0</v>
      </c>
      <c r="BU268" s="101">
        <f t="shared" si="298"/>
        <v>887627</v>
      </c>
      <c r="BV268" s="7"/>
      <c r="BW268" s="7"/>
      <c r="BX268" s="7"/>
    </row>
    <row r="269" spans="1:76" s="8" customFormat="1" ht="39.75" customHeight="1">
      <c r="A269" s="98" t="s">
        <v>128</v>
      </c>
      <c r="B269" s="99" t="s">
        <v>135</v>
      </c>
      <c r="C269" s="99" t="s">
        <v>126</v>
      </c>
      <c r="D269" s="100" t="s">
        <v>62</v>
      </c>
      <c r="E269" s="99" t="s">
        <v>129</v>
      </c>
      <c r="F269" s="87">
        <v>1038669</v>
      </c>
      <c r="G269" s="87">
        <f>H269-F269</f>
        <v>9346</v>
      </c>
      <c r="H269" s="103">
        <v>1048015</v>
      </c>
      <c r="I269" s="103"/>
      <c r="J269" s="103">
        <v>1140471</v>
      </c>
      <c r="K269" s="103">
        <v>-68781</v>
      </c>
      <c r="L269" s="103">
        <v>-75065</v>
      </c>
      <c r="M269" s="87">
        <v>1065406</v>
      </c>
      <c r="N269" s="87">
        <f>O269-M269</f>
        <v>-254432</v>
      </c>
      <c r="O269" s="87">
        <v>810974</v>
      </c>
      <c r="P269" s="87"/>
      <c r="Q269" s="87">
        <v>829171</v>
      </c>
      <c r="R269" s="75"/>
      <c r="S269" s="75"/>
      <c r="T269" s="87">
        <f>O269+R269</f>
        <v>810974</v>
      </c>
      <c r="U269" s="87">
        <f>Q269+S269</f>
        <v>829171</v>
      </c>
      <c r="V269" s="75"/>
      <c r="W269" s="75"/>
      <c r="X269" s="87">
        <f>T269+V269</f>
        <v>810974</v>
      </c>
      <c r="Y269" s="87">
        <f>U269+W269</f>
        <v>829171</v>
      </c>
      <c r="Z269" s="75"/>
      <c r="AA269" s="88">
        <f>X269+Z269</f>
        <v>810974</v>
      </c>
      <c r="AB269" s="88">
        <f>Y269</f>
        <v>829171</v>
      </c>
      <c r="AC269" s="178"/>
      <c r="AD269" s="178"/>
      <c r="AE269" s="178"/>
      <c r="AF269" s="87">
        <f>AA269+AC269</f>
        <v>810974</v>
      </c>
      <c r="AG269" s="75"/>
      <c r="AH269" s="87">
        <f>AB269</f>
        <v>829171</v>
      </c>
      <c r="AI269" s="75"/>
      <c r="AJ269" s="75"/>
      <c r="AK269" s="87">
        <f>AF269+AI269</f>
        <v>810974</v>
      </c>
      <c r="AL269" s="87">
        <f>AG269</f>
        <v>0</v>
      </c>
      <c r="AM269" s="87">
        <f>AH269+AJ269</f>
        <v>829171</v>
      </c>
      <c r="AN269" s="87">
        <f>AO269-AM269</f>
        <v>58456</v>
      </c>
      <c r="AO269" s="87">
        <v>887627</v>
      </c>
      <c r="AP269" s="87"/>
      <c r="AQ269" s="87">
        <v>887627</v>
      </c>
      <c r="AR269" s="87"/>
      <c r="AS269" s="75"/>
      <c r="AT269" s="87">
        <f>AO269+AR269</f>
        <v>887627</v>
      </c>
      <c r="AU269" s="87">
        <f>AQ269+AS269</f>
        <v>887627</v>
      </c>
      <c r="AV269" s="75"/>
      <c r="AW269" s="75"/>
      <c r="AX269" s="87">
        <f>AT269+AV269</f>
        <v>887627</v>
      </c>
      <c r="AY269" s="87">
        <f>AU269</f>
        <v>887627</v>
      </c>
      <c r="AZ269" s="75"/>
      <c r="BA269" s="75"/>
      <c r="BB269" s="87">
        <f>AX269+AZ269</f>
        <v>887627</v>
      </c>
      <c r="BC269" s="87">
        <f>AY269+BA269</f>
        <v>887627</v>
      </c>
      <c r="BD269" s="75"/>
      <c r="BE269" s="75"/>
      <c r="BF269" s="87">
        <f>BB269+BD269</f>
        <v>887627</v>
      </c>
      <c r="BG269" s="87">
        <f>BC269+BE269</f>
        <v>887627</v>
      </c>
      <c r="BH269" s="75"/>
      <c r="BI269" s="75"/>
      <c r="BJ269" s="87">
        <f>BB269+BH269</f>
        <v>887627</v>
      </c>
      <c r="BK269" s="87">
        <f>BC269+BI269</f>
        <v>887627</v>
      </c>
      <c r="BL269" s="75"/>
      <c r="BM269" s="75"/>
      <c r="BN269" s="87">
        <f>BJ269+BL269</f>
        <v>887627</v>
      </c>
      <c r="BO269" s="87"/>
      <c r="BP269" s="87">
        <f>BK269+BM269</f>
        <v>887627</v>
      </c>
      <c r="BQ269" s="87"/>
      <c r="BR269" s="75"/>
      <c r="BS269" s="87">
        <f>BN269+BQ269</f>
        <v>887627</v>
      </c>
      <c r="BT269" s="87">
        <f>BO269</f>
        <v>0</v>
      </c>
      <c r="BU269" s="87">
        <f>BP269+BR269</f>
        <v>887627</v>
      </c>
      <c r="BV269" s="7"/>
      <c r="BW269" s="7"/>
      <c r="BX269" s="7"/>
    </row>
    <row r="270" spans="1:76" s="8" customFormat="1" ht="21.75" customHeight="1">
      <c r="A270" s="98" t="s">
        <v>202</v>
      </c>
      <c r="B270" s="99" t="s">
        <v>135</v>
      </c>
      <c r="C270" s="99" t="s">
        <v>126</v>
      </c>
      <c r="D270" s="100" t="s">
        <v>377</v>
      </c>
      <c r="E270" s="99"/>
      <c r="F270" s="87"/>
      <c r="G270" s="87"/>
      <c r="H270" s="103"/>
      <c r="I270" s="103"/>
      <c r="J270" s="103"/>
      <c r="K270" s="103"/>
      <c r="L270" s="103"/>
      <c r="M270" s="87"/>
      <c r="N270" s="87"/>
      <c r="O270" s="87"/>
      <c r="P270" s="87"/>
      <c r="Q270" s="87"/>
      <c r="R270" s="75"/>
      <c r="S270" s="75"/>
      <c r="T270" s="87"/>
      <c r="U270" s="87"/>
      <c r="V270" s="75"/>
      <c r="W270" s="75"/>
      <c r="X270" s="87"/>
      <c r="Y270" s="87"/>
      <c r="Z270" s="75"/>
      <c r="AA270" s="88"/>
      <c r="AB270" s="88"/>
      <c r="AC270" s="178"/>
      <c r="AD270" s="178"/>
      <c r="AE270" s="178"/>
      <c r="AF270" s="87"/>
      <c r="AG270" s="75"/>
      <c r="AH270" s="87"/>
      <c r="AI270" s="75"/>
      <c r="AJ270" s="75"/>
      <c r="AK270" s="87"/>
      <c r="AL270" s="87"/>
      <c r="AM270" s="87"/>
      <c r="AN270" s="87"/>
      <c r="AO270" s="87"/>
      <c r="AP270" s="87"/>
      <c r="AQ270" s="87"/>
      <c r="AR270" s="87"/>
      <c r="AS270" s="75"/>
      <c r="AT270" s="87"/>
      <c r="AU270" s="87"/>
      <c r="AV270" s="75"/>
      <c r="AW270" s="75"/>
      <c r="AX270" s="87"/>
      <c r="AY270" s="87"/>
      <c r="AZ270" s="75"/>
      <c r="BA270" s="75"/>
      <c r="BB270" s="87"/>
      <c r="BC270" s="87"/>
      <c r="BD270" s="75"/>
      <c r="BE270" s="75"/>
      <c r="BF270" s="87"/>
      <c r="BG270" s="87"/>
      <c r="BH270" s="75"/>
      <c r="BI270" s="75"/>
      <c r="BJ270" s="87"/>
      <c r="BK270" s="87"/>
      <c r="BL270" s="87">
        <f>BL271</f>
        <v>70511</v>
      </c>
      <c r="BM270" s="75"/>
      <c r="BN270" s="87">
        <f aca="true" t="shared" si="299" ref="BN270:BU271">BN271</f>
        <v>70511</v>
      </c>
      <c r="BO270" s="87">
        <f t="shared" si="299"/>
        <v>70511</v>
      </c>
      <c r="BP270" s="87">
        <f t="shared" si="299"/>
        <v>0</v>
      </c>
      <c r="BQ270" s="87">
        <f t="shared" si="299"/>
        <v>0</v>
      </c>
      <c r="BR270" s="87">
        <f t="shared" si="299"/>
        <v>0</v>
      </c>
      <c r="BS270" s="87">
        <f t="shared" si="299"/>
        <v>70511</v>
      </c>
      <c r="BT270" s="87">
        <f t="shared" si="299"/>
        <v>70511</v>
      </c>
      <c r="BU270" s="87">
        <f t="shared" si="299"/>
        <v>0</v>
      </c>
      <c r="BV270" s="7"/>
      <c r="BW270" s="7"/>
      <c r="BX270" s="7"/>
    </row>
    <row r="271" spans="1:76" s="8" customFormat="1" ht="51.75" customHeight="1">
      <c r="A271" s="98" t="s">
        <v>379</v>
      </c>
      <c r="B271" s="99" t="s">
        <v>135</v>
      </c>
      <c r="C271" s="99" t="s">
        <v>126</v>
      </c>
      <c r="D271" s="100" t="s">
        <v>378</v>
      </c>
      <c r="E271" s="99"/>
      <c r="F271" s="87"/>
      <c r="G271" s="87"/>
      <c r="H271" s="103"/>
      <c r="I271" s="103"/>
      <c r="J271" s="103"/>
      <c r="K271" s="103"/>
      <c r="L271" s="103"/>
      <c r="M271" s="87"/>
      <c r="N271" s="87"/>
      <c r="O271" s="87"/>
      <c r="P271" s="87"/>
      <c r="Q271" s="87"/>
      <c r="R271" s="75"/>
      <c r="S271" s="75"/>
      <c r="T271" s="87"/>
      <c r="U271" s="87"/>
      <c r="V271" s="75"/>
      <c r="W271" s="75"/>
      <c r="X271" s="87"/>
      <c r="Y271" s="87"/>
      <c r="Z271" s="75"/>
      <c r="AA271" s="88"/>
      <c r="AB271" s="88"/>
      <c r="AC271" s="178"/>
      <c r="AD271" s="178"/>
      <c r="AE271" s="178"/>
      <c r="AF271" s="87"/>
      <c r="AG271" s="75"/>
      <c r="AH271" s="87"/>
      <c r="AI271" s="75"/>
      <c r="AJ271" s="75"/>
      <c r="AK271" s="87"/>
      <c r="AL271" s="87"/>
      <c r="AM271" s="87"/>
      <c r="AN271" s="87"/>
      <c r="AO271" s="87"/>
      <c r="AP271" s="87"/>
      <c r="AQ271" s="87"/>
      <c r="AR271" s="87"/>
      <c r="AS271" s="75"/>
      <c r="AT271" s="87"/>
      <c r="AU271" s="87"/>
      <c r="AV271" s="75"/>
      <c r="AW271" s="75"/>
      <c r="AX271" s="87"/>
      <c r="AY271" s="87"/>
      <c r="AZ271" s="75"/>
      <c r="BA271" s="75"/>
      <c r="BB271" s="87"/>
      <c r="BC271" s="87"/>
      <c r="BD271" s="75"/>
      <c r="BE271" s="75"/>
      <c r="BF271" s="87"/>
      <c r="BG271" s="87"/>
      <c r="BH271" s="75"/>
      <c r="BI271" s="75"/>
      <c r="BJ271" s="87"/>
      <c r="BK271" s="87"/>
      <c r="BL271" s="87">
        <f>BL272</f>
        <v>70511</v>
      </c>
      <c r="BM271" s="75"/>
      <c r="BN271" s="87">
        <f t="shared" si="299"/>
        <v>70511</v>
      </c>
      <c r="BO271" s="87">
        <f t="shared" si="299"/>
        <v>70511</v>
      </c>
      <c r="BP271" s="87">
        <f t="shared" si="299"/>
        <v>0</v>
      </c>
      <c r="BQ271" s="87">
        <f t="shared" si="299"/>
        <v>0</v>
      </c>
      <c r="BR271" s="87">
        <f t="shared" si="299"/>
        <v>0</v>
      </c>
      <c r="BS271" s="87">
        <f t="shared" si="299"/>
        <v>70511</v>
      </c>
      <c r="BT271" s="87">
        <f t="shared" si="299"/>
        <v>70511</v>
      </c>
      <c r="BU271" s="87">
        <f t="shared" si="299"/>
        <v>0</v>
      </c>
      <c r="BV271" s="7"/>
      <c r="BW271" s="7"/>
      <c r="BX271" s="7"/>
    </row>
    <row r="272" spans="1:76" s="8" customFormat="1" ht="88.5" customHeight="1">
      <c r="A272" s="98" t="s">
        <v>243</v>
      </c>
      <c r="B272" s="99" t="s">
        <v>135</v>
      </c>
      <c r="C272" s="99" t="s">
        <v>126</v>
      </c>
      <c r="D272" s="100" t="s">
        <v>378</v>
      </c>
      <c r="E272" s="99" t="s">
        <v>150</v>
      </c>
      <c r="F272" s="87"/>
      <c r="G272" s="87"/>
      <c r="H272" s="103"/>
      <c r="I272" s="103"/>
      <c r="J272" s="103"/>
      <c r="K272" s="103"/>
      <c r="L272" s="103"/>
      <c r="M272" s="87"/>
      <c r="N272" s="87"/>
      <c r="O272" s="87"/>
      <c r="P272" s="87"/>
      <c r="Q272" s="87"/>
      <c r="R272" s="75"/>
      <c r="S272" s="75"/>
      <c r="T272" s="87"/>
      <c r="U272" s="87"/>
      <c r="V272" s="75"/>
      <c r="W272" s="75"/>
      <c r="X272" s="87"/>
      <c r="Y272" s="87"/>
      <c r="Z272" s="75"/>
      <c r="AA272" s="88"/>
      <c r="AB272" s="88"/>
      <c r="AC272" s="178"/>
      <c r="AD272" s="178"/>
      <c r="AE272" s="178"/>
      <c r="AF272" s="87"/>
      <c r="AG272" s="75"/>
      <c r="AH272" s="87"/>
      <c r="AI272" s="75"/>
      <c r="AJ272" s="75"/>
      <c r="AK272" s="87"/>
      <c r="AL272" s="87"/>
      <c r="AM272" s="87"/>
      <c r="AN272" s="87"/>
      <c r="AO272" s="87"/>
      <c r="AP272" s="87"/>
      <c r="AQ272" s="87"/>
      <c r="AR272" s="87"/>
      <c r="AS272" s="75"/>
      <c r="AT272" s="87"/>
      <c r="AU272" s="87"/>
      <c r="AV272" s="75"/>
      <c r="AW272" s="75"/>
      <c r="AX272" s="87"/>
      <c r="AY272" s="87"/>
      <c r="AZ272" s="75"/>
      <c r="BA272" s="75"/>
      <c r="BB272" s="87"/>
      <c r="BC272" s="87"/>
      <c r="BD272" s="75"/>
      <c r="BE272" s="75"/>
      <c r="BF272" s="87"/>
      <c r="BG272" s="87"/>
      <c r="BH272" s="75"/>
      <c r="BI272" s="75"/>
      <c r="BJ272" s="87"/>
      <c r="BK272" s="87"/>
      <c r="BL272" s="87">
        <v>70511</v>
      </c>
      <c r="BM272" s="75"/>
      <c r="BN272" s="87">
        <f>BJ272+BL272</f>
        <v>70511</v>
      </c>
      <c r="BO272" s="87">
        <v>70511</v>
      </c>
      <c r="BP272" s="87"/>
      <c r="BQ272" s="87"/>
      <c r="BR272" s="75"/>
      <c r="BS272" s="87">
        <f>BN272+BQ272</f>
        <v>70511</v>
      </c>
      <c r="BT272" s="87">
        <f>BO272</f>
        <v>70511</v>
      </c>
      <c r="BU272" s="87">
        <f>BP272+BR272</f>
        <v>0</v>
      </c>
      <c r="BV272" s="7"/>
      <c r="BW272" s="7"/>
      <c r="BX272" s="7"/>
    </row>
    <row r="273" spans="1:76" s="8" customFormat="1" ht="21" customHeight="1">
      <c r="A273" s="98" t="s">
        <v>120</v>
      </c>
      <c r="B273" s="99" t="s">
        <v>135</v>
      </c>
      <c r="C273" s="99" t="s">
        <v>126</v>
      </c>
      <c r="D273" s="100" t="s">
        <v>121</v>
      </c>
      <c r="E273" s="99"/>
      <c r="F273" s="87"/>
      <c r="G273" s="87"/>
      <c r="H273" s="103"/>
      <c r="I273" s="103"/>
      <c r="J273" s="103"/>
      <c r="K273" s="103"/>
      <c r="L273" s="103"/>
      <c r="M273" s="87"/>
      <c r="N273" s="87"/>
      <c r="O273" s="87"/>
      <c r="P273" s="87"/>
      <c r="Q273" s="87"/>
      <c r="R273" s="75"/>
      <c r="S273" s="75"/>
      <c r="T273" s="87"/>
      <c r="U273" s="87"/>
      <c r="V273" s="75"/>
      <c r="W273" s="75"/>
      <c r="X273" s="87"/>
      <c r="Y273" s="87"/>
      <c r="Z273" s="75"/>
      <c r="AA273" s="88"/>
      <c r="AB273" s="88"/>
      <c r="AC273" s="178"/>
      <c r="AD273" s="178"/>
      <c r="AE273" s="178"/>
      <c r="AF273" s="87"/>
      <c r="AG273" s="75"/>
      <c r="AH273" s="87"/>
      <c r="AI273" s="75"/>
      <c r="AJ273" s="75"/>
      <c r="AK273" s="87"/>
      <c r="AL273" s="87"/>
      <c r="AM273" s="87"/>
      <c r="AN273" s="87">
        <f aca="true" t="shared" si="300" ref="AN273:BC274">AN274</f>
        <v>12521</v>
      </c>
      <c r="AO273" s="87">
        <f t="shared" si="300"/>
        <v>12521</v>
      </c>
      <c r="AP273" s="87">
        <f t="shared" si="300"/>
        <v>0</v>
      </c>
      <c r="AQ273" s="87">
        <f t="shared" si="300"/>
        <v>7330</v>
      </c>
      <c r="AR273" s="87">
        <f t="shared" si="300"/>
        <v>0</v>
      </c>
      <c r="AS273" s="87">
        <f t="shared" si="300"/>
        <v>0</v>
      </c>
      <c r="AT273" s="87">
        <f t="shared" si="300"/>
        <v>12521</v>
      </c>
      <c r="AU273" s="87">
        <f t="shared" si="300"/>
        <v>7330</v>
      </c>
      <c r="AV273" s="87">
        <f t="shared" si="300"/>
        <v>1384</v>
      </c>
      <c r="AW273" s="87">
        <f t="shared" si="300"/>
        <v>8013</v>
      </c>
      <c r="AX273" s="87">
        <f t="shared" si="300"/>
        <v>13905</v>
      </c>
      <c r="AY273" s="87">
        <f t="shared" si="300"/>
        <v>15343</v>
      </c>
      <c r="AZ273" s="87">
        <f t="shared" si="300"/>
        <v>0</v>
      </c>
      <c r="BA273" s="87">
        <f t="shared" si="300"/>
        <v>0</v>
      </c>
      <c r="BB273" s="87">
        <f t="shared" si="300"/>
        <v>13905</v>
      </c>
      <c r="BC273" s="87">
        <f t="shared" si="300"/>
        <v>15343</v>
      </c>
      <c r="BD273" s="75"/>
      <c r="BE273" s="75"/>
      <c r="BF273" s="87">
        <f aca="true" t="shared" si="301" ref="BF273:BU274">BF274</f>
        <v>13905</v>
      </c>
      <c r="BG273" s="87">
        <f t="shared" si="301"/>
        <v>15343</v>
      </c>
      <c r="BH273" s="87">
        <f t="shared" si="301"/>
        <v>0</v>
      </c>
      <c r="BI273" s="87">
        <f t="shared" si="301"/>
        <v>0</v>
      </c>
      <c r="BJ273" s="87">
        <f t="shared" si="301"/>
        <v>13905</v>
      </c>
      <c r="BK273" s="87">
        <f t="shared" si="301"/>
        <v>15343</v>
      </c>
      <c r="BL273" s="87">
        <f t="shared" si="301"/>
        <v>0</v>
      </c>
      <c r="BM273" s="87">
        <f t="shared" si="301"/>
        <v>0</v>
      </c>
      <c r="BN273" s="87">
        <f t="shared" si="301"/>
        <v>13905</v>
      </c>
      <c r="BO273" s="87"/>
      <c r="BP273" s="87">
        <f t="shared" si="301"/>
        <v>15343</v>
      </c>
      <c r="BQ273" s="87">
        <f t="shared" si="301"/>
        <v>0</v>
      </c>
      <c r="BR273" s="87">
        <f t="shared" si="301"/>
        <v>0</v>
      </c>
      <c r="BS273" s="87">
        <f t="shared" si="301"/>
        <v>13905</v>
      </c>
      <c r="BT273" s="87">
        <f t="shared" si="301"/>
        <v>0</v>
      </c>
      <c r="BU273" s="87">
        <f t="shared" si="301"/>
        <v>15343</v>
      </c>
      <c r="BV273" s="7"/>
      <c r="BW273" s="7"/>
      <c r="BX273" s="7"/>
    </row>
    <row r="274" spans="1:76" s="8" customFormat="1" ht="39.75" customHeight="1">
      <c r="A274" s="98" t="s">
        <v>316</v>
      </c>
      <c r="B274" s="99" t="s">
        <v>135</v>
      </c>
      <c r="C274" s="99" t="s">
        <v>126</v>
      </c>
      <c r="D274" s="100" t="s">
        <v>272</v>
      </c>
      <c r="E274" s="99"/>
      <c r="F274" s="87"/>
      <c r="G274" s="87"/>
      <c r="H274" s="103"/>
      <c r="I274" s="103"/>
      <c r="J274" s="103"/>
      <c r="K274" s="103"/>
      <c r="L274" s="103"/>
      <c r="M274" s="87"/>
      <c r="N274" s="87"/>
      <c r="O274" s="87"/>
      <c r="P274" s="87"/>
      <c r="Q274" s="87"/>
      <c r="R274" s="75"/>
      <c r="S274" s="75"/>
      <c r="T274" s="87"/>
      <c r="U274" s="87"/>
      <c r="V274" s="75"/>
      <c r="W274" s="75"/>
      <c r="X274" s="87"/>
      <c r="Y274" s="87"/>
      <c r="Z274" s="75"/>
      <c r="AA274" s="88"/>
      <c r="AB274" s="88"/>
      <c r="AC274" s="178"/>
      <c r="AD274" s="178"/>
      <c r="AE274" s="178"/>
      <c r="AF274" s="87"/>
      <c r="AG274" s="75"/>
      <c r="AH274" s="87"/>
      <c r="AI274" s="75"/>
      <c r="AJ274" s="75"/>
      <c r="AK274" s="87"/>
      <c r="AL274" s="87"/>
      <c r="AM274" s="87"/>
      <c r="AN274" s="87">
        <f t="shared" si="300"/>
        <v>12521</v>
      </c>
      <c r="AO274" s="87">
        <f t="shared" si="300"/>
        <v>12521</v>
      </c>
      <c r="AP274" s="87">
        <f t="shared" si="300"/>
        <v>0</v>
      </c>
      <c r="AQ274" s="87">
        <f t="shared" si="300"/>
        <v>7330</v>
      </c>
      <c r="AR274" s="87">
        <f t="shared" si="300"/>
        <v>0</v>
      </c>
      <c r="AS274" s="87">
        <f t="shared" si="300"/>
        <v>0</v>
      </c>
      <c r="AT274" s="87">
        <f t="shared" si="300"/>
        <v>12521</v>
      </c>
      <c r="AU274" s="87">
        <f t="shared" si="300"/>
        <v>7330</v>
      </c>
      <c r="AV274" s="87">
        <f t="shared" si="300"/>
        <v>1384</v>
      </c>
      <c r="AW274" s="87">
        <f t="shared" si="300"/>
        <v>8013</v>
      </c>
      <c r="AX274" s="87">
        <f t="shared" si="300"/>
        <v>13905</v>
      </c>
      <c r="AY274" s="87">
        <f t="shared" si="300"/>
        <v>15343</v>
      </c>
      <c r="AZ274" s="87">
        <f t="shared" si="300"/>
        <v>0</v>
      </c>
      <c r="BA274" s="87">
        <f t="shared" si="300"/>
        <v>0</v>
      </c>
      <c r="BB274" s="87">
        <f t="shared" si="300"/>
        <v>13905</v>
      </c>
      <c r="BC274" s="87">
        <f t="shared" si="300"/>
        <v>15343</v>
      </c>
      <c r="BD274" s="75"/>
      <c r="BE274" s="75"/>
      <c r="BF274" s="87">
        <f t="shared" si="301"/>
        <v>13905</v>
      </c>
      <c r="BG274" s="87">
        <f t="shared" si="301"/>
        <v>15343</v>
      </c>
      <c r="BH274" s="87">
        <f t="shared" si="301"/>
        <v>0</v>
      </c>
      <c r="BI274" s="87">
        <f t="shared" si="301"/>
        <v>0</v>
      </c>
      <c r="BJ274" s="87">
        <f t="shared" si="301"/>
        <v>13905</v>
      </c>
      <c r="BK274" s="87">
        <f t="shared" si="301"/>
        <v>15343</v>
      </c>
      <c r="BL274" s="87">
        <f t="shared" si="301"/>
        <v>0</v>
      </c>
      <c r="BM274" s="87">
        <f t="shared" si="301"/>
        <v>0</v>
      </c>
      <c r="BN274" s="87">
        <f t="shared" si="301"/>
        <v>13905</v>
      </c>
      <c r="BO274" s="87"/>
      <c r="BP274" s="87">
        <f t="shared" si="301"/>
        <v>15343</v>
      </c>
      <c r="BQ274" s="87">
        <f t="shared" si="301"/>
        <v>0</v>
      </c>
      <c r="BR274" s="87">
        <f t="shared" si="301"/>
        <v>0</v>
      </c>
      <c r="BS274" s="87">
        <f t="shared" si="301"/>
        <v>13905</v>
      </c>
      <c r="BT274" s="87">
        <f t="shared" si="301"/>
        <v>0</v>
      </c>
      <c r="BU274" s="87">
        <f t="shared" si="301"/>
        <v>15343</v>
      </c>
      <c r="BV274" s="7"/>
      <c r="BW274" s="7"/>
      <c r="BX274" s="7"/>
    </row>
    <row r="275" spans="1:76" s="8" customFormat="1" ht="86.25" customHeight="1">
      <c r="A275" s="98" t="s">
        <v>243</v>
      </c>
      <c r="B275" s="99" t="s">
        <v>135</v>
      </c>
      <c r="C275" s="99" t="s">
        <v>126</v>
      </c>
      <c r="D275" s="100" t="s">
        <v>272</v>
      </c>
      <c r="E275" s="99" t="s">
        <v>150</v>
      </c>
      <c r="F275" s="87"/>
      <c r="G275" s="87"/>
      <c r="H275" s="103"/>
      <c r="I275" s="103"/>
      <c r="J275" s="103"/>
      <c r="K275" s="103"/>
      <c r="L275" s="103"/>
      <c r="M275" s="87"/>
      <c r="N275" s="87"/>
      <c r="O275" s="87"/>
      <c r="P275" s="87"/>
      <c r="Q275" s="87"/>
      <c r="R275" s="75"/>
      <c r="S275" s="75"/>
      <c r="T275" s="87"/>
      <c r="U275" s="87"/>
      <c r="V275" s="75"/>
      <c r="W275" s="75"/>
      <c r="X275" s="87"/>
      <c r="Y275" s="87"/>
      <c r="Z275" s="75"/>
      <c r="AA275" s="88"/>
      <c r="AB275" s="88"/>
      <c r="AC275" s="178"/>
      <c r="AD275" s="178"/>
      <c r="AE275" s="178"/>
      <c r="AF275" s="87"/>
      <c r="AG275" s="75"/>
      <c r="AH275" s="87"/>
      <c r="AI275" s="75"/>
      <c r="AJ275" s="75"/>
      <c r="AK275" s="87"/>
      <c r="AL275" s="87"/>
      <c r="AM275" s="87"/>
      <c r="AN275" s="87">
        <f>AO275-AM275</f>
        <v>12521</v>
      </c>
      <c r="AO275" s="87">
        <v>12521</v>
      </c>
      <c r="AP275" s="87"/>
      <c r="AQ275" s="87">
        <v>7330</v>
      </c>
      <c r="AR275" s="87"/>
      <c r="AS275" s="75"/>
      <c r="AT275" s="87">
        <f>AO275+AR275</f>
        <v>12521</v>
      </c>
      <c r="AU275" s="87">
        <f>AQ275+AS275</f>
        <v>7330</v>
      </c>
      <c r="AV275" s="87">
        <v>1384</v>
      </c>
      <c r="AW275" s="87">
        <v>8013</v>
      </c>
      <c r="AX275" s="87">
        <f>AT275+AV275</f>
        <v>13905</v>
      </c>
      <c r="AY275" s="87">
        <f>AU275+AW275</f>
        <v>15343</v>
      </c>
      <c r="AZ275" s="75"/>
      <c r="BA275" s="75"/>
      <c r="BB275" s="87">
        <f>AX275+AZ275</f>
        <v>13905</v>
      </c>
      <c r="BC275" s="87">
        <f>AY275+BA275</f>
        <v>15343</v>
      </c>
      <c r="BD275" s="75"/>
      <c r="BE275" s="75"/>
      <c r="BF275" s="87">
        <f>BB275+BD275</f>
        <v>13905</v>
      </c>
      <c r="BG275" s="87">
        <f>BC275+BE275</f>
        <v>15343</v>
      </c>
      <c r="BH275" s="75"/>
      <c r="BI275" s="75"/>
      <c r="BJ275" s="87">
        <f>BB275+BH275</f>
        <v>13905</v>
      </c>
      <c r="BK275" s="87">
        <f>BC275+BI275</f>
        <v>15343</v>
      </c>
      <c r="BL275" s="75"/>
      <c r="BM275" s="75"/>
      <c r="BN275" s="87">
        <f>BJ275+BL275</f>
        <v>13905</v>
      </c>
      <c r="BO275" s="87"/>
      <c r="BP275" s="87">
        <f>BK275+BM275</f>
        <v>15343</v>
      </c>
      <c r="BQ275" s="87"/>
      <c r="BR275" s="75"/>
      <c r="BS275" s="87">
        <f>BN275+BQ275</f>
        <v>13905</v>
      </c>
      <c r="BT275" s="87">
        <f>BO275</f>
        <v>0</v>
      </c>
      <c r="BU275" s="87">
        <f>BP275+BR275</f>
        <v>15343</v>
      </c>
      <c r="BV275" s="7"/>
      <c r="BW275" s="7"/>
      <c r="BX275" s="7"/>
    </row>
    <row r="276" spans="1:73" ht="15">
      <c r="A276" s="116"/>
      <c r="B276" s="117"/>
      <c r="C276" s="117"/>
      <c r="D276" s="118"/>
      <c r="E276" s="117"/>
      <c r="F276" s="69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67"/>
      <c r="S276" s="67"/>
      <c r="T276" s="67"/>
      <c r="U276" s="67"/>
      <c r="V276" s="67"/>
      <c r="W276" s="67"/>
      <c r="X276" s="67"/>
      <c r="Y276" s="67"/>
      <c r="Z276" s="67"/>
      <c r="AA276" s="68"/>
      <c r="AB276" s="68"/>
      <c r="AC276" s="68"/>
      <c r="AD276" s="68"/>
      <c r="AE276" s="68"/>
      <c r="AF276" s="67"/>
      <c r="AG276" s="67"/>
      <c r="AH276" s="67"/>
      <c r="AI276" s="67"/>
      <c r="AJ276" s="67"/>
      <c r="AK276" s="69"/>
      <c r="AL276" s="69"/>
      <c r="AM276" s="69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</row>
    <row r="277" spans="1:76" s="12" customFormat="1" ht="18.75">
      <c r="A277" s="79" t="s">
        <v>63</v>
      </c>
      <c r="B277" s="80" t="s">
        <v>135</v>
      </c>
      <c r="C277" s="80" t="s">
        <v>127</v>
      </c>
      <c r="D277" s="95"/>
      <c r="E277" s="80"/>
      <c r="F277" s="96">
        <f aca="true" t="shared" si="302" ref="F277:O277">F282+F280+F278</f>
        <v>1107938</v>
      </c>
      <c r="G277" s="96">
        <f t="shared" si="302"/>
        <v>205798</v>
      </c>
      <c r="H277" s="96">
        <f t="shared" si="302"/>
        <v>1313736</v>
      </c>
      <c r="I277" s="96">
        <f t="shared" si="302"/>
        <v>0</v>
      </c>
      <c r="J277" s="96">
        <f t="shared" si="302"/>
        <v>1475986</v>
      </c>
      <c r="K277" s="96">
        <f t="shared" si="302"/>
        <v>-144415</v>
      </c>
      <c r="L277" s="96">
        <f t="shared" si="302"/>
        <v>-157319</v>
      </c>
      <c r="M277" s="96">
        <f t="shared" si="302"/>
        <v>1318667</v>
      </c>
      <c r="N277" s="96">
        <f t="shared" si="302"/>
        <v>-416991</v>
      </c>
      <c r="O277" s="96">
        <f t="shared" si="302"/>
        <v>901676</v>
      </c>
      <c r="P277" s="96">
        <f aca="true" t="shared" si="303" ref="P277:Y277">P282+P280+P278</f>
        <v>0</v>
      </c>
      <c r="Q277" s="96">
        <f t="shared" si="303"/>
        <v>919873</v>
      </c>
      <c r="R277" s="96">
        <f t="shared" si="303"/>
        <v>6490</v>
      </c>
      <c r="S277" s="96">
        <f t="shared" si="303"/>
        <v>6490</v>
      </c>
      <c r="T277" s="96">
        <f t="shared" si="303"/>
        <v>908166</v>
      </c>
      <c r="U277" s="96">
        <f t="shared" si="303"/>
        <v>926363</v>
      </c>
      <c r="V277" s="96">
        <f t="shared" si="303"/>
        <v>2622</v>
      </c>
      <c r="W277" s="96">
        <f t="shared" si="303"/>
        <v>2622</v>
      </c>
      <c r="X277" s="96">
        <f t="shared" si="303"/>
        <v>910788</v>
      </c>
      <c r="Y277" s="96">
        <f t="shared" si="303"/>
        <v>928985</v>
      </c>
      <c r="Z277" s="96">
        <f>Z282+Z280+Z278</f>
        <v>0</v>
      </c>
      <c r="AA277" s="97">
        <f>AA282+AA280+AA278</f>
        <v>910788</v>
      </c>
      <c r="AB277" s="97">
        <f>AB282+AB280+AB278</f>
        <v>928985</v>
      </c>
      <c r="AC277" s="97">
        <f>AC282+AC280+AC278</f>
        <v>0</v>
      </c>
      <c r="AD277" s="97">
        <f>AD282+AD280+AD278</f>
        <v>0</v>
      </c>
      <c r="AE277" s="97"/>
      <c r="AF277" s="96">
        <f aca="true" t="shared" si="304" ref="AF277:AM277">AF282+AF280+AF278</f>
        <v>910788</v>
      </c>
      <c r="AG277" s="96">
        <f t="shared" si="304"/>
        <v>0</v>
      </c>
      <c r="AH277" s="96">
        <f t="shared" si="304"/>
        <v>928985</v>
      </c>
      <c r="AI277" s="96">
        <f t="shared" si="304"/>
        <v>0</v>
      </c>
      <c r="AJ277" s="96">
        <f t="shared" si="304"/>
        <v>0</v>
      </c>
      <c r="AK277" s="96">
        <f t="shared" si="304"/>
        <v>910788</v>
      </c>
      <c r="AL277" s="96">
        <f t="shared" si="304"/>
        <v>0</v>
      </c>
      <c r="AM277" s="96">
        <f t="shared" si="304"/>
        <v>928985</v>
      </c>
      <c r="AN277" s="96">
        <f aca="true" t="shared" si="305" ref="AN277:AV277">AN282+AN280+AN278+AN284</f>
        <v>82064</v>
      </c>
      <c r="AO277" s="96">
        <f t="shared" si="305"/>
        <v>1011049</v>
      </c>
      <c r="AP277" s="96">
        <f t="shared" si="305"/>
        <v>0</v>
      </c>
      <c r="AQ277" s="96">
        <f t="shared" si="305"/>
        <v>1011049</v>
      </c>
      <c r="AR277" s="96">
        <f t="shared" si="305"/>
        <v>0</v>
      </c>
      <c r="AS277" s="96">
        <f t="shared" si="305"/>
        <v>0</v>
      </c>
      <c r="AT277" s="96">
        <f t="shared" si="305"/>
        <v>1011049</v>
      </c>
      <c r="AU277" s="96">
        <f t="shared" si="305"/>
        <v>1011049</v>
      </c>
      <c r="AV277" s="96">
        <f t="shared" si="305"/>
        <v>0</v>
      </c>
      <c r="AW277" s="96">
        <f aca="true" t="shared" si="306" ref="AW277:BC277">AW282+AW280+AW278+AW284</f>
        <v>0</v>
      </c>
      <c r="AX277" s="96">
        <f t="shared" si="306"/>
        <v>1011049</v>
      </c>
      <c r="AY277" s="96">
        <f t="shared" si="306"/>
        <v>1011049</v>
      </c>
      <c r="AZ277" s="96">
        <f t="shared" si="306"/>
        <v>-150</v>
      </c>
      <c r="BA277" s="96">
        <f t="shared" si="306"/>
        <v>0</v>
      </c>
      <c r="BB277" s="96">
        <f t="shared" si="306"/>
        <v>1010899</v>
      </c>
      <c r="BC277" s="96">
        <f t="shared" si="306"/>
        <v>1011049</v>
      </c>
      <c r="BD277" s="84"/>
      <c r="BE277" s="84"/>
      <c r="BF277" s="96">
        <f aca="true" t="shared" si="307" ref="BF277:BU277">BF282+BF280+BF278+BF284</f>
        <v>1010899</v>
      </c>
      <c r="BG277" s="96">
        <f t="shared" si="307"/>
        <v>1011049</v>
      </c>
      <c r="BH277" s="96">
        <f>BH282+BH280+BH278+BH284</f>
        <v>0</v>
      </c>
      <c r="BI277" s="96">
        <f>BI282+BI280+BI278+BI284</f>
        <v>0</v>
      </c>
      <c r="BJ277" s="96">
        <f>BJ282+BJ280+BJ278+BJ284</f>
        <v>1010899</v>
      </c>
      <c r="BK277" s="96">
        <f>BK282+BK280+BK278+BK284</f>
        <v>1011049</v>
      </c>
      <c r="BL277" s="96">
        <f t="shared" si="307"/>
        <v>0</v>
      </c>
      <c r="BM277" s="96">
        <f t="shared" si="307"/>
        <v>0</v>
      </c>
      <c r="BN277" s="96">
        <f t="shared" si="307"/>
        <v>1010899</v>
      </c>
      <c r="BO277" s="96"/>
      <c r="BP277" s="96">
        <f t="shared" si="307"/>
        <v>1011049</v>
      </c>
      <c r="BQ277" s="96">
        <f t="shared" si="307"/>
        <v>0</v>
      </c>
      <c r="BR277" s="96">
        <f t="shared" si="307"/>
        <v>0</v>
      </c>
      <c r="BS277" s="96">
        <f t="shared" si="307"/>
        <v>1010899</v>
      </c>
      <c r="BT277" s="96">
        <f t="shared" si="307"/>
        <v>0</v>
      </c>
      <c r="BU277" s="96">
        <f t="shared" si="307"/>
        <v>1011049</v>
      </c>
      <c r="BV277" s="11"/>
      <c r="BW277" s="11"/>
      <c r="BX277" s="11"/>
    </row>
    <row r="278" spans="1:76" s="12" customFormat="1" ht="50.25" customHeight="1" hidden="1">
      <c r="A278" s="98" t="s">
        <v>149</v>
      </c>
      <c r="B278" s="99" t="s">
        <v>135</v>
      </c>
      <c r="C278" s="99" t="s">
        <v>127</v>
      </c>
      <c r="D278" s="100" t="s">
        <v>38</v>
      </c>
      <c r="E278" s="182"/>
      <c r="F278" s="101">
        <f aca="true" t="shared" si="308" ref="F278:AY278">F279</f>
        <v>67263</v>
      </c>
      <c r="G278" s="101">
        <f t="shared" si="308"/>
        <v>13412</v>
      </c>
      <c r="H278" s="101">
        <f t="shared" si="308"/>
        <v>80675</v>
      </c>
      <c r="I278" s="101">
        <f t="shared" si="308"/>
        <v>0</v>
      </c>
      <c r="J278" s="101">
        <f t="shared" si="308"/>
        <v>110207</v>
      </c>
      <c r="K278" s="101">
        <f t="shared" si="308"/>
        <v>0</v>
      </c>
      <c r="L278" s="101">
        <f t="shared" si="308"/>
        <v>0</v>
      </c>
      <c r="M278" s="101">
        <f t="shared" si="308"/>
        <v>110207</v>
      </c>
      <c r="N278" s="101">
        <f t="shared" si="308"/>
        <v>-109607</v>
      </c>
      <c r="O278" s="101">
        <f t="shared" si="308"/>
        <v>600</v>
      </c>
      <c r="P278" s="101">
        <f t="shared" si="308"/>
        <v>0</v>
      </c>
      <c r="Q278" s="101">
        <f t="shared" si="308"/>
        <v>600</v>
      </c>
      <c r="R278" s="101">
        <f t="shared" si="308"/>
        <v>0</v>
      </c>
      <c r="S278" s="101">
        <f t="shared" si="308"/>
        <v>0</v>
      </c>
      <c r="T278" s="101">
        <f t="shared" si="308"/>
        <v>600</v>
      </c>
      <c r="U278" s="101">
        <f t="shared" si="308"/>
        <v>600</v>
      </c>
      <c r="V278" s="101">
        <f t="shared" si="308"/>
        <v>0</v>
      </c>
      <c r="W278" s="101">
        <f t="shared" si="308"/>
        <v>0</v>
      </c>
      <c r="X278" s="101">
        <f t="shared" si="308"/>
        <v>600</v>
      </c>
      <c r="Y278" s="101">
        <f t="shared" si="308"/>
        <v>600</v>
      </c>
      <c r="Z278" s="101">
        <f t="shared" si="308"/>
        <v>0</v>
      </c>
      <c r="AA278" s="102">
        <f t="shared" si="308"/>
        <v>600</v>
      </c>
      <c r="AB278" s="102">
        <f t="shared" si="308"/>
        <v>600</v>
      </c>
      <c r="AC278" s="102">
        <f t="shared" si="308"/>
        <v>0</v>
      </c>
      <c r="AD278" s="102">
        <f t="shared" si="308"/>
        <v>0</v>
      </c>
      <c r="AE278" s="102"/>
      <c r="AF278" s="101">
        <f t="shared" si="308"/>
        <v>600</v>
      </c>
      <c r="AG278" s="101">
        <f t="shared" si="308"/>
        <v>0</v>
      </c>
      <c r="AH278" s="101">
        <f t="shared" si="308"/>
        <v>600</v>
      </c>
      <c r="AI278" s="101">
        <f t="shared" si="308"/>
        <v>0</v>
      </c>
      <c r="AJ278" s="101">
        <f t="shared" si="308"/>
        <v>0</v>
      </c>
      <c r="AK278" s="101">
        <f t="shared" si="308"/>
        <v>600</v>
      </c>
      <c r="AL278" s="101">
        <f t="shared" si="308"/>
        <v>0</v>
      </c>
      <c r="AM278" s="101">
        <f t="shared" si="308"/>
        <v>600</v>
      </c>
      <c r="AN278" s="101">
        <f t="shared" si="308"/>
        <v>-600</v>
      </c>
      <c r="AO278" s="101">
        <f t="shared" si="308"/>
        <v>0</v>
      </c>
      <c r="AP278" s="101">
        <f t="shared" si="308"/>
        <v>0</v>
      </c>
      <c r="AQ278" s="101">
        <f t="shared" si="308"/>
        <v>0</v>
      </c>
      <c r="AR278" s="101">
        <f t="shared" si="308"/>
        <v>0</v>
      </c>
      <c r="AS278" s="101">
        <f t="shared" si="308"/>
        <v>0</v>
      </c>
      <c r="AT278" s="101">
        <f t="shared" si="308"/>
        <v>0</v>
      </c>
      <c r="AU278" s="101">
        <f t="shared" si="308"/>
        <v>0</v>
      </c>
      <c r="AV278" s="101">
        <f t="shared" si="308"/>
        <v>0</v>
      </c>
      <c r="AW278" s="101">
        <f t="shared" si="308"/>
        <v>0</v>
      </c>
      <c r="AX278" s="101">
        <f t="shared" si="308"/>
        <v>0</v>
      </c>
      <c r="AY278" s="101">
        <f t="shared" si="308"/>
        <v>0</v>
      </c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11"/>
      <c r="BW278" s="11"/>
      <c r="BX278" s="11"/>
    </row>
    <row r="279" spans="1:76" s="12" customFormat="1" ht="83.25" customHeight="1" hidden="1">
      <c r="A279" s="98" t="s">
        <v>243</v>
      </c>
      <c r="B279" s="99" t="s">
        <v>135</v>
      </c>
      <c r="C279" s="99" t="s">
        <v>127</v>
      </c>
      <c r="D279" s="100" t="s">
        <v>38</v>
      </c>
      <c r="E279" s="99" t="s">
        <v>150</v>
      </c>
      <c r="F279" s="87">
        <v>67263</v>
      </c>
      <c r="G279" s="87">
        <f>H279-F279</f>
        <v>13412</v>
      </c>
      <c r="H279" s="109">
        <v>80675</v>
      </c>
      <c r="I279" s="109"/>
      <c r="J279" s="109">
        <v>110207</v>
      </c>
      <c r="K279" s="184"/>
      <c r="L279" s="184"/>
      <c r="M279" s="87">
        <v>110207</v>
      </c>
      <c r="N279" s="87">
        <f>O279-M279</f>
        <v>-109607</v>
      </c>
      <c r="O279" s="87">
        <v>600</v>
      </c>
      <c r="P279" s="87"/>
      <c r="Q279" s="87">
        <v>600</v>
      </c>
      <c r="R279" s="84"/>
      <c r="S279" s="84"/>
      <c r="T279" s="87">
        <f>O279+R279</f>
        <v>600</v>
      </c>
      <c r="U279" s="87">
        <f>Q279+S279</f>
        <v>600</v>
      </c>
      <c r="V279" s="84"/>
      <c r="W279" s="84"/>
      <c r="X279" s="87">
        <f>T279+V279</f>
        <v>600</v>
      </c>
      <c r="Y279" s="87">
        <f>U279+W279</f>
        <v>600</v>
      </c>
      <c r="Z279" s="84"/>
      <c r="AA279" s="88">
        <f>X279+Z279</f>
        <v>600</v>
      </c>
      <c r="AB279" s="88">
        <f>Y279</f>
        <v>600</v>
      </c>
      <c r="AC279" s="150"/>
      <c r="AD279" s="150"/>
      <c r="AE279" s="150"/>
      <c r="AF279" s="87">
        <f>AA279+AC279</f>
        <v>600</v>
      </c>
      <c r="AG279" s="84"/>
      <c r="AH279" s="87">
        <f>AB279</f>
        <v>600</v>
      </c>
      <c r="AI279" s="84"/>
      <c r="AJ279" s="84"/>
      <c r="AK279" s="87">
        <f>AF279+AI279</f>
        <v>600</v>
      </c>
      <c r="AL279" s="87">
        <f>AG279</f>
        <v>0</v>
      </c>
      <c r="AM279" s="87">
        <f>AH279+AJ279</f>
        <v>600</v>
      </c>
      <c r="AN279" s="87">
        <f>AO279-AM279</f>
        <v>-600</v>
      </c>
      <c r="AO279" s="90"/>
      <c r="AP279" s="90"/>
      <c r="AQ279" s="90"/>
      <c r="AR279" s="90"/>
      <c r="AS279" s="84"/>
      <c r="AT279" s="87">
        <f>AO279+AR279</f>
        <v>0</v>
      </c>
      <c r="AU279" s="87">
        <f>AQ279+AS279</f>
        <v>0</v>
      </c>
      <c r="AV279" s="87">
        <f>AQ279+AT279</f>
        <v>0</v>
      </c>
      <c r="AW279" s="87">
        <f>AR279+AU279</f>
        <v>0</v>
      </c>
      <c r="AX279" s="87">
        <f>AR279+AU279</f>
        <v>0</v>
      </c>
      <c r="AY279" s="87">
        <f>AT279+AV279</f>
        <v>0</v>
      </c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11"/>
      <c r="BW279" s="11"/>
      <c r="BX279" s="11"/>
    </row>
    <row r="280" spans="1:76" s="12" customFormat="1" ht="39.75" customHeight="1">
      <c r="A280" s="98" t="s">
        <v>246</v>
      </c>
      <c r="B280" s="99" t="s">
        <v>135</v>
      </c>
      <c r="C280" s="99" t="s">
        <v>127</v>
      </c>
      <c r="D280" s="100" t="s">
        <v>64</v>
      </c>
      <c r="E280" s="99"/>
      <c r="F280" s="101">
        <f aca="true" t="shared" si="309" ref="F280:BC280">F281</f>
        <v>573526</v>
      </c>
      <c r="G280" s="101">
        <f t="shared" si="309"/>
        <v>82674</v>
      </c>
      <c r="H280" s="101">
        <f t="shared" si="309"/>
        <v>656200</v>
      </c>
      <c r="I280" s="101">
        <f t="shared" si="309"/>
        <v>0</v>
      </c>
      <c r="J280" s="101">
        <f t="shared" si="309"/>
        <v>739716</v>
      </c>
      <c r="K280" s="101">
        <f t="shared" si="309"/>
        <v>-119300</v>
      </c>
      <c r="L280" s="101">
        <f t="shared" si="309"/>
        <v>-130548</v>
      </c>
      <c r="M280" s="101">
        <f t="shared" si="309"/>
        <v>609168</v>
      </c>
      <c r="N280" s="101">
        <f t="shared" si="309"/>
        <v>-146181</v>
      </c>
      <c r="O280" s="101">
        <f t="shared" si="309"/>
        <v>462987</v>
      </c>
      <c r="P280" s="101">
        <f t="shared" si="309"/>
        <v>0</v>
      </c>
      <c r="Q280" s="101">
        <f t="shared" si="309"/>
        <v>481184</v>
      </c>
      <c r="R280" s="101">
        <f t="shared" si="309"/>
        <v>0</v>
      </c>
      <c r="S280" s="101">
        <f t="shared" si="309"/>
        <v>0</v>
      </c>
      <c r="T280" s="101">
        <f t="shared" si="309"/>
        <v>462987</v>
      </c>
      <c r="U280" s="101">
        <f t="shared" si="309"/>
        <v>481184</v>
      </c>
      <c r="V280" s="101">
        <f t="shared" si="309"/>
        <v>2622</v>
      </c>
      <c r="W280" s="101">
        <f t="shared" si="309"/>
        <v>2622</v>
      </c>
      <c r="X280" s="101">
        <f t="shared" si="309"/>
        <v>465609</v>
      </c>
      <c r="Y280" s="101">
        <f t="shared" si="309"/>
        <v>483806</v>
      </c>
      <c r="Z280" s="101">
        <f t="shared" si="309"/>
        <v>0</v>
      </c>
      <c r="AA280" s="102">
        <f t="shared" si="309"/>
        <v>465609</v>
      </c>
      <c r="AB280" s="102">
        <f t="shared" si="309"/>
        <v>483806</v>
      </c>
      <c r="AC280" s="102">
        <f t="shared" si="309"/>
        <v>0</v>
      </c>
      <c r="AD280" s="102">
        <f t="shared" si="309"/>
        <v>0</v>
      </c>
      <c r="AE280" s="102"/>
      <c r="AF280" s="101">
        <f t="shared" si="309"/>
        <v>465609</v>
      </c>
      <c r="AG280" s="101">
        <f t="shared" si="309"/>
        <v>0</v>
      </c>
      <c r="AH280" s="101">
        <f t="shared" si="309"/>
        <v>483806</v>
      </c>
      <c r="AI280" s="101">
        <f t="shared" si="309"/>
        <v>0</v>
      </c>
      <c r="AJ280" s="101">
        <f t="shared" si="309"/>
        <v>0</v>
      </c>
      <c r="AK280" s="101">
        <f t="shared" si="309"/>
        <v>465609</v>
      </c>
      <c r="AL280" s="101">
        <f t="shared" si="309"/>
        <v>0</v>
      </c>
      <c r="AM280" s="101">
        <f t="shared" si="309"/>
        <v>483806</v>
      </c>
      <c r="AN280" s="101">
        <f t="shared" si="309"/>
        <v>15848</v>
      </c>
      <c r="AO280" s="101">
        <f t="shared" si="309"/>
        <v>499654</v>
      </c>
      <c r="AP280" s="101">
        <f t="shared" si="309"/>
        <v>0</v>
      </c>
      <c r="AQ280" s="101">
        <f t="shared" si="309"/>
        <v>499654</v>
      </c>
      <c r="AR280" s="101">
        <f t="shared" si="309"/>
        <v>0</v>
      </c>
      <c r="AS280" s="101">
        <f t="shared" si="309"/>
        <v>0</v>
      </c>
      <c r="AT280" s="101">
        <f t="shared" si="309"/>
        <v>499654</v>
      </c>
      <c r="AU280" s="101">
        <f t="shared" si="309"/>
        <v>499654</v>
      </c>
      <c r="AV280" s="101">
        <f t="shared" si="309"/>
        <v>0</v>
      </c>
      <c r="AW280" s="101">
        <f t="shared" si="309"/>
        <v>0</v>
      </c>
      <c r="AX280" s="101">
        <f t="shared" si="309"/>
        <v>499654</v>
      </c>
      <c r="AY280" s="101">
        <f t="shared" si="309"/>
        <v>499654</v>
      </c>
      <c r="AZ280" s="101">
        <f t="shared" si="309"/>
        <v>0</v>
      </c>
      <c r="BA280" s="101">
        <f t="shared" si="309"/>
        <v>0</v>
      </c>
      <c r="BB280" s="101">
        <f t="shared" si="309"/>
        <v>499654</v>
      </c>
      <c r="BC280" s="101">
        <f t="shared" si="309"/>
        <v>499654</v>
      </c>
      <c r="BD280" s="84"/>
      <c r="BE280" s="84"/>
      <c r="BF280" s="101">
        <f aca="true" t="shared" si="310" ref="BF280:BU280">BF281</f>
        <v>499654</v>
      </c>
      <c r="BG280" s="101">
        <f t="shared" si="310"/>
        <v>499654</v>
      </c>
      <c r="BH280" s="101">
        <f t="shared" si="310"/>
        <v>0</v>
      </c>
      <c r="BI280" s="101">
        <f t="shared" si="310"/>
        <v>0</v>
      </c>
      <c r="BJ280" s="101">
        <f t="shared" si="310"/>
        <v>499654</v>
      </c>
      <c r="BK280" s="101">
        <f t="shared" si="310"/>
        <v>499654</v>
      </c>
      <c r="BL280" s="101">
        <f t="shared" si="310"/>
        <v>0</v>
      </c>
      <c r="BM280" s="101">
        <f t="shared" si="310"/>
        <v>0</v>
      </c>
      <c r="BN280" s="101">
        <f t="shared" si="310"/>
        <v>499654</v>
      </c>
      <c r="BO280" s="101"/>
      <c r="BP280" s="101">
        <f t="shared" si="310"/>
        <v>499654</v>
      </c>
      <c r="BQ280" s="101">
        <f t="shared" si="310"/>
        <v>0</v>
      </c>
      <c r="BR280" s="101">
        <f t="shared" si="310"/>
        <v>0</v>
      </c>
      <c r="BS280" s="101">
        <f t="shared" si="310"/>
        <v>499654</v>
      </c>
      <c r="BT280" s="101">
        <f t="shared" si="310"/>
        <v>0</v>
      </c>
      <c r="BU280" s="101">
        <f t="shared" si="310"/>
        <v>499654</v>
      </c>
      <c r="BV280" s="11"/>
      <c r="BW280" s="11"/>
      <c r="BX280" s="11"/>
    </row>
    <row r="281" spans="1:76" s="12" customFormat="1" ht="33.75">
      <c r="A281" s="98" t="s">
        <v>128</v>
      </c>
      <c r="B281" s="99" t="s">
        <v>135</v>
      </c>
      <c r="C281" s="99" t="s">
        <v>127</v>
      </c>
      <c r="D281" s="100" t="s">
        <v>64</v>
      </c>
      <c r="E281" s="99" t="s">
        <v>129</v>
      </c>
      <c r="F281" s="87">
        <v>573526</v>
      </c>
      <c r="G281" s="87">
        <f>H281-F281</f>
        <v>82674</v>
      </c>
      <c r="H281" s="109">
        <f>12408+646284-2492</f>
        <v>656200</v>
      </c>
      <c r="I281" s="109"/>
      <c r="J281" s="109">
        <f>13753+728818-2855</f>
        <v>739716</v>
      </c>
      <c r="K281" s="109">
        <v>-119300</v>
      </c>
      <c r="L281" s="109">
        <v>-130548</v>
      </c>
      <c r="M281" s="87">
        <v>609168</v>
      </c>
      <c r="N281" s="87">
        <f>O281-M281</f>
        <v>-146181</v>
      </c>
      <c r="O281" s="87">
        <f>8854+454133</f>
        <v>462987</v>
      </c>
      <c r="P281" s="87"/>
      <c r="Q281" s="87">
        <f>8854+472330</f>
        <v>481184</v>
      </c>
      <c r="R281" s="84"/>
      <c r="S281" s="84"/>
      <c r="T281" s="87">
        <f>O281+R281</f>
        <v>462987</v>
      </c>
      <c r="U281" s="87">
        <f>Q281+S281</f>
        <v>481184</v>
      </c>
      <c r="V281" s="87">
        <v>2622</v>
      </c>
      <c r="W281" s="87">
        <v>2622</v>
      </c>
      <c r="X281" s="87">
        <f>T281+V281</f>
        <v>465609</v>
      </c>
      <c r="Y281" s="87">
        <f>U281+W281</f>
        <v>483806</v>
      </c>
      <c r="Z281" s="84"/>
      <c r="AA281" s="88">
        <f>X281+Z281</f>
        <v>465609</v>
      </c>
      <c r="AB281" s="88">
        <f>Y281</f>
        <v>483806</v>
      </c>
      <c r="AC281" s="150"/>
      <c r="AD281" s="150"/>
      <c r="AE281" s="150"/>
      <c r="AF281" s="87">
        <f>AA281+AC281</f>
        <v>465609</v>
      </c>
      <c r="AG281" s="84"/>
      <c r="AH281" s="87">
        <f>AB281</f>
        <v>483806</v>
      </c>
      <c r="AI281" s="84"/>
      <c r="AJ281" s="84"/>
      <c r="AK281" s="87">
        <f>AF281+AI281</f>
        <v>465609</v>
      </c>
      <c r="AL281" s="87">
        <f>AG281</f>
        <v>0</v>
      </c>
      <c r="AM281" s="87">
        <f>AH281+AJ281</f>
        <v>483806</v>
      </c>
      <c r="AN281" s="87">
        <f>AO281-AM281</f>
        <v>15848</v>
      </c>
      <c r="AO281" s="87">
        <v>499654</v>
      </c>
      <c r="AP281" s="87"/>
      <c r="AQ281" s="87">
        <v>499654</v>
      </c>
      <c r="AR281" s="87"/>
      <c r="AS281" s="84"/>
      <c r="AT281" s="87">
        <f>AO281+AR281</f>
        <v>499654</v>
      </c>
      <c r="AU281" s="87">
        <f>AQ281+AS281</f>
        <v>499654</v>
      </c>
      <c r="AV281" s="84"/>
      <c r="AW281" s="84"/>
      <c r="AX281" s="87">
        <f>AT281+AV281</f>
        <v>499654</v>
      </c>
      <c r="AY281" s="87">
        <f>AU281</f>
        <v>499654</v>
      </c>
      <c r="AZ281" s="84"/>
      <c r="BA281" s="84"/>
      <c r="BB281" s="87">
        <f>AX281+AZ281</f>
        <v>499654</v>
      </c>
      <c r="BC281" s="87">
        <f>AY281+BA281</f>
        <v>499654</v>
      </c>
      <c r="BD281" s="84"/>
      <c r="BE281" s="84"/>
      <c r="BF281" s="87">
        <f>BB281+BD281</f>
        <v>499654</v>
      </c>
      <c r="BG281" s="87">
        <f>BC281+BE281</f>
        <v>499654</v>
      </c>
      <c r="BH281" s="84"/>
      <c r="BI281" s="84"/>
      <c r="BJ281" s="87">
        <f>BB281+BH281</f>
        <v>499654</v>
      </c>
      <c r="BK281" s="87">
        <f>BC281+BI281</f>
        <v>499654</v>
      </c>
      <c r="BL281" s="84"/>
      <c r="BM281" s="84"/>
      <c r="BN281" s="87">
        <f>BJ281+BL281</f>
        <v>499654</v>
      </c>
      <c r="BO281" s="87"/>
      <c r="BP281" s="87">
        <f>BK281+BM281</f>
        <v>499654</v>
      </c>
      <c r="BQ281" s="87"/>
      <c r="BR281" s="84"/>
      <c r="BS281" s="87">
        <f>BN281+BQ281</f>
        <v>499654</v>
      </c>
      <c r="BT281" s="87">
        <f>BO281</f>
        <v>0</v>
      </c>
      <c r="BU281" s="87">
        <f>BP281+BR281</f>
        <v>499654</v>
      </c>
      <c r="BV281" s="11"/>
      <c r="BW281" s="11"/>
      <c r="BX281" s="11"/>
    </row>
    <row r="282" spans="1:76" s="12" customFormat="1" ht="21.75" customHeight="1">
      <c r="A282" s="98" t="s">
        <v>65</v>
      </c>
      <c r="B282" s="99" t="s">
        <v>135</v>
      </c>
      <c r="C282" s="99" t="s">
        <v>127</v>
      </c>
      <c r="D282" s="100" t="s">
        <v>66</v>
      </c>
      <c r="E282" s="99"/>
      <c r="F282" s="101">
        <f aca="true" t="shared" si="311" ref="F282:BC282">F283</f>
        <v>467149</v>
      </c>
      <c r="G282" s="101">
        <f t="shared" si="311"/>
        <v>109712</v>
      </c>
      <c r="H282" s="101">
        <f t="shared" si="311"/>
        <v>576861</v>
      </c>
      <c r="I282" s="101">
        <f t="shared" si="311"/>
        <v>0</v>
      </c>
      <c r="J282" s="101">
        <f t="shared" si="311"/>
        <v>626063</v>
      </c>
      <c r="K282" s="101">
        <f t="shared" si="311"/>
        <v>-25115</v>
      </c>
      <c r="L282" s="101">
        <f t="shared" si="311"/>
        <v>-26771</v>
      </c>
      <c r="M282" s="101">
        <f t="shared" si="311"/>
        <v>599292</v>
      </c>
      <c r="N282" s="101">
        <f t="shared" si="311"/>
        <v>-161203</v>
      </c>
      <c r="O282" s="101">
        <f t="shared" si="311"/>
        <v>438089</v>
      </c>
      <c r="P282" s="101">
        <f t="shared" si="311"/>
        <v>0</v>
      </c>
      <c r="Q282" s="101">
        <f t="shared" si="311"/>
        <v>438089</v>
      </c>
      <c r="R282" s="101">
        <f t="shared" si="311"/>
        <v>6490</v>
      </c>
      <c r="S282" s="101">
        <f t="shared" si="311"/>
        <v>6490</v>
      </c>
      <c r="T282" s="101">
        <f t="shared" si="311"/>
        <v>444579</v>
      </c>
      <c r="U282" s="101">
        <f t="shared" si="311"/>
        <v>444579</v>
      </c>
      <c r="V282" s="101">
        <f t="shared" si="311"/>
        <v>0</v>
      </c>
      <c r="W282" s="101">
        <f t="shared" si="311"/>
        <v>0</v>
      </c>
      <c r="X282" s="101">
        <f t="shared" si="311"/>
        <v>444579</v>
      </c>
      <c r="Y282" s="101">
        <f t="shared" si="311"/>
        <v>444579</v>
      </c>
      <c r="Z282" s="101">
        <f t="shared" si="311"/>
        <v>0</v>
      </c>
      <c r="AA282" s="102">
        <f t="shared" si="311"/>
        <v>444579</v>
      </c>
      <c r="AB282" s="102">
        <f t="shared" si="311"/>
        <v>444579</v>
      </c>
      <c r="AC282" s="102">
        <f t="shared" si="311"/>
        <v>0</v>
      </c>
      <c r="AD282" s="102">
        <f t="shared" si="311"/>
        <v>0</v>
      </c>
      <c r="AE282" s="102"/>
      <c r="AF282" s="101">
        <f t="shared" si="311"/>
        <v>444579</v>
      </c>
      <c r="AG282" s="101">
        <f t="shared" si="311"/>
        <v>0</v>
      </c>
      <c r="AH282" s="101">
        <f t="shared" si="311"/>
        <v>444579</v>
      </c>
      <c r="AI282" s="101">
        <f t="shared" si="311"/>
        <v>0</v>
      </c>
      <c r="AJ282" s="101">
        <f t="shared" si="311"/>
        <v>0</v>
      </c>
      <c r="AK282" s="101">
        <f t="shared" si="311"/>
        <v>444579</v>
      </c>
      <c r="AL282" s="101">
        <f t="shared" si="311"/>
        <v>0</v>
      </c>
      <c r="AM282" s="101">
        <f t="shared" si="311"/>
        <v>444579</v>
      </c>
      <c r="AN282" s="101">
        <f t="shared" si="311"/>
        <v>66216</v>
      </c>
      <c r="AO282" s="101">
        <f t="shared" si="311"/>
        <v>510795</v>
      </c>
      <c r="AP282" s="101">
        <f t="shared" si="311"/>
        <v>0</v>
      </c>
      <c r="AQ282" s="101">
        <f t="shared" si="311"/>
        <v>510795</v>
      </c>
      <c r="AR282" s="101">
        <f t="shared" si="311"/>
        <v>0</v>
      </c>
      <c r="AS282" s="101">
        <f t="shared" si="311"/>
        <v>0</v>
      </c>
      <c r="AT282" s="101">
        <f t="shared" si="311"/>
        <v>510795</v>
      </c>
      <c r="AU282" s="101">
        <f t="shared" si="311"/>
        <v>510795</v>
      </c>
      <c r="AV282" s="101">
        <f t="shared" si="311"/>
        <v>0</v>
      </c>
      <c r="AW282" s="101">
        <f t="shared" si="311"/>
        <v>0</v>
      </c>
      <c r="AX282" s="101">
        <f t="shared" si="311"/>
        <v>510795</v>
      </c>
      <c r="AY282" s="101">
        <f t="shared" si="311"/>
        <v>510795</v>
      </c>
      <c r="AZ282" s="101">
        <f t="shared" si="311"/>
        <v>-150</v>
      </c>
      <c r="BA282" s="101">
        <f t="shared" si="311"/>
        <v>0</v>
      </c>
      <c r="BB282" s="101">
        <f t="shared" si="311"/>
        <v>510645</v>
      </c>
      <c r="BC282" s="101">
        <f t="shared" si="311"/>
        <v>510795</v>
      </c>
      <c r="BD282" s="84"/>
      <c r="BE282" s="84"/>
      <c r="BF282" s="101">
        <f aca="true" t="shared" si="312" ref="BF282:BU282">BF283</f>
        <v>510645</v>
      </c>
      <c r="BG282" s="101">
        <f t="shared" si="312"/>
        <v>510795</v>
      </c>
      <c r="BH282" s="101">
        <f t="shared" si="312"/>
        <v>0</v>
      </c>
      <c r="BI282" s="101">
        <f t="shared" si="312"/>
        <v>0</v>
      </c>
      <c r="BJ282" s="101">
        <f t="shared" si="312"/>
        <v>510645</v>
      </c>
      <c r="BK282" s="101">
        <f t="shared" si="312"/>
        <v>510795</v>
      </c>
      <c r="BL282" s="101">
        <f t="shared" si="312"/>
        <v>0</v>
      </c>
      <c r="BM282" s="101">
        <f t="shared" si="312"/>
        <v>0</v>
      </c>
      <c r="BN282" s="101">
        <f t="shared" si="312"/>
        <v>510645</v>
      </c>
      <c r="BO282" s="101"/>
      <c r="BP282" s="101">
        <f t="shared" si="312"/>
        <v>510795</v>
      </c>
      <c r="BQ282" s="101">
        <f t="shared" si="312"/>
        <v>0</v>
      </c>
      <c r="BR282" s="101">
        <f t="shared" si="312"/>
        <v>0</v>
      </c>
      <c r="BS282" s="101">
        <f t="shared" si="312"/>
        <v>510645</v>
      </c>
      <c r="BT282" s="101">
        <f t="shared" si="312"/>
        <v>0</v>
      </c>
      <c r="BU282" s="101">
        <f t="shared" si="312"/>
        <v>510795</v>
      </c>
      <c r="BV282" s="11"/>
      <c r="BW282" s="11"/>
      <c r="BX282" s="11"/>
    </row>
    <row r="283" spans="1:76" s="14" customFormat="1" ht="33">
      <c r="A283" s="98" t="s">
        <v>128</v>
      </c>
      <c r="B283" s="99" t="s">
        <v>135</v>
      </c>
      <c r="C283" s="99" t="s">
        <v>127</v>
      </c>
      <c r="D283" s="100" t="s">
        <v>66</v>
      </c>
      <c r="E283" s="99" t="s">
        <v>129</v>
      </c>
      <c r="F283" s="87">
        <v>467149</v>
      </c>
      <c r="G283" s="87">
        <f>H283-F283</f>
        <v>109712</v>
      </c>
      <c r="H283" s="109">
        <f>159786+117293+300978-1196</f>
        <v>576861</v>
      </c>
      <c r="I283" s="109"/>
      <c r="J283" s="109">
        <f>172674+129187+325385-1183</f>
        <v>626063</v>
      </c>
      <c r="K283" s="109">
        <v>-25115</v>
      </c>
      <c r="L283" s="109">
        <v>-26771</v>
      </c>
      <c r="M283" s="87">
        <v>599292</v>
      </c>
      <c r="N283" s="87">
        <f>O283-M283</f>
        <v>-161203</v>
      </c>
      <c r="O283" s="87">
        <f>92234+213685+132170</f>
        <v>438089</v>
      </c>
      <c r="P283" s="87"/>
      <c r="Q283" s="87">
        <f>92234+213685+132170</f>
        <v>438089</v>
      </c>
      <c r="R283" s="87">
        <v>6490</v>
      </c>
      <c r="S283" s="87">
        <v>6490</v>
      </c>
      <c r="T283" s="87">
        <f>O283+R283</f>
        <v>444579</v>
      </c>
      <c r="U283" s="87">
        <f>Q283+S283</f>
        <v>444579</v>
      </c>
      <c r="V283" s="89"/>
      <c r="W283" s="89"/>
      <c r="X283" s="87">
        <f>T283+V283</f>
        <v>444579</v>
      </c>
      <c r="Y283" s="87">
        <f>U283+W283</f>
        <v>444579</v>
      </c>
      <c r="Z283" s="89"/>
      <c r="AA283" s="88">
        <f>X283+Z283</f>
        <v>444579</v>
      </c>
      <c r="AB283" s="88">
        <f>Y283</f>
        <v>444579</v>
      </c>
      <c r="AC283" s="152"/>
      <c r="AD283" s="152"/>
      <c r="AE283" s="152"/>
      <c r="AF283" s="87">
        <f>AA283+AC283</f>
        <v>444579</v>
      </c>
      <c r="AG283" s="89"/>
      <c r="AH283" s="87">
        <f>AB283</f>
        <v>444579</v>
      </c>
      <c r="AI283" s="89"/>
      <c r="AJ283" s="89"/>
      <c r="AK283" s="87">
        <f>AF283+AI283</f>
        <v>444579</v>
      </c>
      <c r="AL283" s="87">
        <f>AG283</f>
        <v>0</v>
      </c>
      <c r="AM283" s="87">
        <f>AH283+AJ283</f>
        <v>444579</v>
      </c>
      <c r="AN283" s="87">
        <f>AO283-AM283</f>
        <v>66216</v>
      </c>
      <c r="AO283" s="87">
        <f>194021+159775+156999</f>
        <v>510795</v>
      </c>
      <c r="AP283" s="87"/>
      <c r="AQ283" s="87">
        <f>194021+159775+156999</f>
        <v>510795</v>
      </c>
      <c r="AR283" s="87"/>
      <c r="AS283" s="89"/>
      <c r="AT283" s="87">
        <f>AO283+AR283</f>
        <v>510795</v>
      </c>
      <c r="AU283" s="87">
        <f>AQ283+AS283</f>
        <v>510795</v>
      </c>
      <c r="AV283" s="89"/>
      <c r="AW283" s="89"/>
      <c r="AX283" s="87">
        <f>AT283+AV283</f>
        <v>510795</v>
      </c>
      <c r="AY283" s="87">
        <f>AU283</f>
        <v>510795</v>
      </c>
      <c r="AZ283" s="90">
        <v>-150</v>
      </c>
      <c r="BA283" s="89"/>
      <c r="BB283" s="87">
        <f>AX283+AZ283</f>
        <v>510645</v>
      </c>
      <c r="BC283" s="87">
        <f>AY283+BA283</f>
        <v>510795</v>
      </c>
      <c r="BD283" s="89"/>
      <c r="BE283" s="89"/>
      <c r="BF283" s="87">
        <f>BB283+BD283</f>
        <v>510645</v>
      </c>
      <c r="BG283" s="87">
        <f>BC283+BE283</f>
        <v>510795</v>
      </c>
      <c r="BH283" s="89"/>
      <c r="BI283" s="89"/>
      <c r="BJ283" s="87">
        <f>BB283+BH283</f>
        <v>510645</v>
      </c>
      <c r="BK283" s="87">
        <f>BC283+BI283</f>
        <v>510795</v>
      </c>
      <c r="BL283" s="89"/>
      <c r="BM283" s="89"/>
      <c r="BN283" s="87">
        <f>BJ283+BL283</f>
        <v>510645</v>
      </c>
      <c r="BO283" s="87"/>
      <c r="BP283" s="87">
        <f>BK283+BM283</f>
        <v>510795</v>
      </c>
      <c r="BQ283" s="87"/>
      <c r="BR283" s="89"/>
      <c r="BS283" s="87">
        <f>BN283+BQ283</f>
        <v>510645</v>
      </c>
      <c r="BT283" s="87">
        <f>BO283</f>
        <v>0</v>
      </c>
      <c r="BU283" s="87">
        <f>BP283+BR283</f>
        <v>510795</v>
      </c>
      <c r="BV283" s="13"/>
      <c r="BW283" s="13"/>
      <c r="BX283" s="13"/>
    </row>
    <row r="284" spans="1:76" s="14" customFormat="1" ht="24.75" customHeight="1">
      <c r="A284" s="98" t="s">
        <v>120</v>
      </c>
      <c r="B284" s="99" t="s">
        <v>135</v>
      </c>
      <c r="C284" s="99" t="s">
        <v>127</v>
      </c>
      <c r="D284" s="100" t="s">
        <v>121</v>
      </c>
      <c r="E284" s="99"/>
      <c r="F284" s="87"/>
      <c r="G284" s="87"/>
      <c r="H284" s="109"/>
      <c r="I284" s="109"/>
      <c r="J284" s="109"/>
      <c r="K284" s="109"/>
      <c r="L284" s="109"/>
      <c r="M284" s="87"/>
      <c r="N284" s="87"/>
      <c r="O284" s="87"/>
      <c r="P284" s="87"/>
      <c r="Q284" s="87"/>
      <c r="R284" s="87"/>
      <c r="S284" s="87"/>
      <c r="T284" s="87"/>
      <c r="U284" s="87"/>
      <c r="V284" s="89"/>
      <c r="W284" s="89"/>
      <c r="X284" s="87"/>
      <c r="Y284" s="87"/>
      <c r="Z284" s="89"/>
      <c r="AA284" s="88"/>
      <c r="AB284" s="88"/>
      <c r="AC284" s="152"/>
      <c r="AD284" s="152"/>
      <c r="AE284" s="152"/>
      <c r="AF284" s="87"/>
      <c r="AG284" s="89"/>
      <c r="AH284" s="87"/>
      <c r="AI284" s="89"/>
      <c r="AJ284" s="89"/>
      <c r="AK284" s="87"/>
      <c r="AL284" s="87"/>
      <c r="AM284" s="87"/>
      <c r="AN284" s="87">
        <f aca="true" t="shared" si="313" ref="AN284:BC285">AN285</f>
        <v>600</v>
      </c>
      <c r="AO284" s="87">
        <f t="shared" si="313"/>
        <v>600</v>
      </c>
      <c r="AP284" s="87">
        <f t="shared" si="313"/>
        <v>0</v>
      </c>
      <c r="AQ284" s="87">
        <f t="shared" si="313"/>
        <v>600</v>
      </c>
      <c r="AR284" s="87">
        <f t="shared" si="313"/>
        <v>0</v>
      </c>
      <c r="AS284" s="87">
        <f t="shared" si="313"/>
        <v>0</v>
      </c>
      <c r="AT284" s="87">
        <f t="shared" si="313"/>
        <v>600</v>
      </c>
      <c r="AU284" s="87">
        <f t="shared" si="313"/>
        <v>600</v>
      </c>
      <c r="AV284" s="87">
        <f t="shared" si="313"/>
        <v>0</v>
      </c>
      <c r="AW284" s="87">
        <f t="shared" si="313"/>
        <v>0</v>
      </c>
      <c r="AX284" s="87">
        <f t="shared" si="313"/>
        <v>600</v>
      </c>
      <c r="AY284" s="87">
        <f t="shared" si="313"/>
        <v>600</v>
      </c>
      <c r="AZ284" s="87">
        <f t="shared" si="313"/>
        <v>0</v>
      </c>
      <c r="BA284" s="87">
        <f t="shared" si="313"/>
        <v>0</v>
      </c>
      <c r="BB284" s="87">
        <f t="shared" si="313"/>
        <v>600</v>
      </c>
      <c r="BC284" s="87">
        <f t="shared" si="313"/>
        <v>600</v>
      </c>
      <c r="BD284" s="89"/>
      <c r="BE284" s="89"/>
      <c r="BF284" s="87">
        <f aca="true" t="shared" si="314" ref="BF284:BU285">BF285</f>
        <v>600</v>
      </c>
      <c r="BG284" s="87">
        <f t="shared" si="314"/>
        <v>600</v>
      </c>
      <c r="BH284" s="87">
        <f t="shared" si="314"/>
        <v>0</v>
      </c>
      <c r="BI284" s="87">
        <f t="shared" si="314"/>
        <v>0</v>
      </c>
      <c r="BJ284" s="87">
        <f t="shared" si="314"/>
        <v>600</v>
      </c>
      <c r="BK284" s="87">
        <f t="shared" si="314"/>
        <v>600</v>
      </c>
      <c r="BL284" s="87">
        <f t="shared" si="314"/>
        <v>0</v>
      </c>
      <c r="BM284" s="87">
        <f t="shared" si="314"/>
        <v>0</v>
      </c>
      <c r="BN284" s="87">
        <f t="shared" si="314"/>
        <v>600</v>
      </c>
      <c r="BO284" s="87"/>
      <c r="BP284" s="87">
        <f t="shared" si="314"/>
        <v>600</v>
      </c>
      <c r="BQ284" s="87">
        <f t="shared" si="314"/>
        <v>0</v>
      </c>
      <c r="BR284" s="87">
        <f t="shared" si="314"/>
        <v>0</v>
      </c>
      <c r="BS284" s="87">
        <f t="shared" si="314"/>
        <v>600</v>
      </c>
      <c r="BT284" s="87">
        <f t="shared" si="314"/>
        <v>0</v>
      </c>
      <c r="BU284" s="87">
        <f t="shared" si="314"/>
        <v>600</v>
      </c>
      <c r="BV284" s="13"/>
      <c r="BW284" s="13"/>
      <c r="BX284" s="13"/>
    </row>
    <row r="285" spans="1:76" s="14" customFormat="1" ht="36.75" customHeight="1">
      <c r="A285" s="98" t="s">
        <v>316</v>
      </c>
      <c r="B285" s="99" t="s">
        <v>135</v>
      </c>
      <c r="C285" s="99" t="s">
        <v>127</v>
      </c>
      <c r="D285" s="100" t="s">
        <v>272</v>
      </c>
      <c r="E285" s="99"/>
      <c r="F285" s="87"/>
      <c r="G285" s="87"/>
      <c r="H285" s="109"/>
      <c r="I285" s="109"/>
      <c r="J285" s="109"/>
      <c r="K285" s="109"/>
      <c r="L285" s="109"/>
      <c r="M285" s="87"/>
      <c r="N285" s="87"/>
      <c r="O285" s="87"/>
      <c r="P285" s="87"/>
      <c r="Q285" s="87"/>
      <c r="R285" s="87"/>
      <c r="S285" s="87"/>
      <c r="T285" s="87"/>
      <c r="U285" s="87"/>
      <c r="V285" s="89"/>
      <c r="W285" s="89"/>
      <c r="X285" s="87"/>
      <c r="Y285" s="87"/>
      <c r="Z285" s="89"/>
      <c r="AA285" s="88"/>
      <c r="AB285" s="88"/>
      <c r="AC285" s="152"/>
      <c r="AD285" s="152"/>
      <c r="AE285" s="152"/>
      <c r="AF285" s="87"/>
      <c r="AG285" s="89"/>
      <c r="AH285" s="87"/>
      <c r="AI285" s="89"/>
      <c r="AJ285" s="89"/>
      <c r="AK285" s="87"/>
      <c r="AL285" s="87"/>
      <c r="AM285" s="87"/>
      <c r="AN285" s="87">
        <f t="shared" si="313"/>
        <v>600</v>
      </c>
      <c r="AO285" s="87">
        <f t="shared" si="313"/>
        <v>600</v>
      </c>
      <c r="AP285" s="87">
        <f t="shared" si="313"/>
        <v>0</v>
      </c>
      <c r="AQ285" s="87">
        <f t="shared" si="313"/>
        <v>600</v>
      </c>
      <c r="AR285" s="87">
        <f t="shared" si="313"/>
        <v>0</v>
      </c>
      <c r="AS285" s="87">
        <f t="shared" si="313"/>
        <v>0</v>
      </c>
      <c r="AT285" s="87">
        <f t="shared" si="313"/>
        <v>600</v>
      </c>
      <c r="AU285" s="87">
        <f t="shared" si="313"/>
        <v>600</v>
      </c>
      <c r="AV285" s="87">
        <f t="shared" si="313"/>
        <v>0</v>
      </c>
      <c r="AW285" s="87">
        <f t="shared" si="313"/>
        <v>0</v>
      </c>
      <c r="AX285" s="87">
        <f t="shared" si="313"/>
        <v>600</v>
      </c>
      <c r="AY285" s="87">
        <f t="shared" si="313"/>
        <v>600</v>
      </c>
      <c r="AZ285" s="87">
        <f t="shared" si="313"/>
        <v>0</v>
      </c>
      <c r="BA285" s="87">
        <f t="shared" si="313"/>
        <v>0</v>
      </c>
      <c r="BB285" s="87">
        <f t="shared" si="313"/>
        <v>600</v>
      </c>
      <c r="BC285" s="87">
        <f t="shared" si="313"/>
        <v>600</v>
      </c>
      <c r="BD285" s="89"/>
      <c r="BE285" s="89"/>
      <c r="BF285" s="87">
        <f t="shared" si="314"/>
        <v>600</v>
      </c>
      <c r="BG285" s="87">
        <f t="shared" si="314"/>
        <v>600</v>
      </c>
      <c r="BH285" s="87">
        <f t="shared" si="314"/>
        <v>0</v>
      </c>
      <c r="BI285" s="87">
        <f t="shared" si="314"/>
        <v>0</v>
      </c>
      <c r="BJ285" s="87">
        <f t="shared" si="314"/>
        <v>600</v>
      </c>
      <c r="BK285" s="87">
        <f t="shared" si="314"/>
        <v>600</v>
      </c>
      <c r="BL285" s="87">
        <f t="shared" si="314"/>
        <v>0</v>
      </c>
      <c r="BM285" s="87">
        <f t="shared" si="314"/>
        <v>0</v>
      </c>
      <c r="BN285" s="87">
        <f t="shared" si="314"/>
        <v>600</v>
      </c>
      <c r="BO285" s="87"/>
      <c r="BP285" s="87">
        <f t="shared" si="314"/>
        <v>600</v>
      </c>
      <c r="BQ285" s="87">
        <f t="shared" si="314"/>
        <v>0</v>
      </c>
      <c r="BR285" s="87">
        <f t="shared" si="314"/>
        <v>0</v>
      </c>
      <c r="BS285" s="87">
        <f t="shared" si="314"/>
        <v>600</v>
      </c>
      <c r="BT285" s="87">
        <f t="shared" si="314"/>
        <v>0</v>
      </c>
      <c r="BU285" s="87">
        <f t="shared" si="314"/>
        <v>600</v>
      </c>
      <c r="BV285" s="13"/>
      <c r="BW285" s="13"/>
      <c r="BX285" s="13"/>
    </row>
    <row r="286" spans="1:76" s="14" customFormat="1" ht="84" customHeight="1">
      <c r="A286" s="98" t="s">
        <v>243</v>
      </c>
      <c r="B286" s="99" t="s">
        <v>135</v>
      </c>
      <c r="C286" s="99" t="s">
        <v>127</v>
      </c>
      <c r="D286" s="100" t="s">
        <v>272</v>
      </c>
      <c r="E286" s="99" t="s">
        <v>150</v>
      </c>
      <c r="F286" s="87"/>
      <c r="G286" s="87"/>
      <c r="H286" s="109"/>
      <c r="I286" s="109"/>
      <c r="J286" s="109"/>
      <c r="K286" s="109"/>
      <c r="L286" s="109"/>
      <c r="M286" s="87"/>
      <c r="N286" s="87"/>
      <c r="O286" s="87"/>
      <c r="P286" s="87"/>
      <c r="Q286" s="87"/>
      <c r="R286" s="87"/>
      <c r="S286" s="87"/>
      <c r="T286" s="87"/>
      <c r="U286" s="87"/>
      <c r="V286" s="89"/>
      <c r="W286" s="89"/>
      <c r="X286" s="87"/>
      <c r="Y286" s="87"/>
      <c r="Z286" s="89"/>
      <c r="AA286" s="88"/>
      <c r="AB286" s="88"/>
      <c r="AC286" s="152"/>
      <c r="AD286" s="152"/>
      <c r="AE286" s="152"/>
      <c r="AF286" s="87"/>
      <c r="AG286" s="89"/>
      <c r="AH286" s="87"/>
      <c r="AI286" s="89"/>
      <c r="AJ286" s="89"/>
      <c r="AK286" s="87"/>
      <c r="AL286" s="87"/>
      <c r="AM286" s="87"/>
      <c r="AN286" s="87">
        <f>AO286-AM286</f>
        <v>600</v>
      </c>
      <c r="AO286" s="87">
        <v>600</v>
      </c>
      <c r="AP286" s="87"/>
      <c r="AQ286" s="87">
        <v>600</v>
      </c>
      <c r="AR286" s="87"/>
      <c r="AS286" s="89"/>
      <c r="AT286" s="87">
        <f>AO286+AR286</f>
        <v>600</v>
      </c>
      <c r="AU286" s="87">
        <f>AQ286+AS286</f>
        <v>600</v>
      </c>
      <c r="AV286" s="89"/>
      <c r="AW286" s="89"/>
      <c r="AX286" s="87">
        <f>AT286+AV286</f>
        <v>600</v>
      </c>
      <c r="AY286" s="87">
        <f>AU286</f>
        <v>600</v>
      </c>
      <c r="AZ286" s="89"/>
      <c r="BA286" s="89"/>
      <c r="BB286" s="87">
        <f>AX286+AZ286</f>
        <v>600</v>
      </c>
      <c r="BC286" s="87">
        <f>AY286+BA286</f>
        <v>600</v>
      </c>
      <c r="BD286" s="89"/>
      <c r="BE286" s="89"/>
      <c r="BF286" s="87">
        <f>BB286+BD286</f>
        <v>600</v>
      </c>
      <c r="BG286" s="87">
        <f>BC286+BE286</f>
        <v>600</v>
      </c>
      <c r="BH286" s="89"/>
      <c r="BI286" s="89"/>
      <c r="BJ286" s="87">
        <f>BB286+BH286</f>
        <v>600</v>
      </c>
      <c r="BK286" s="87">
        <f>BC286+BI286</f>
        <v>600</v>
      </c>
      <c r="BL286" s="89"/>
      <c r="BM286" s="89"/>
      <c r="BN286" s="87">
        <f>BJ286+BL286</f>
        <v>600</v>
      </c>
      <c r="BO286" s="87"/>
      <c r="BP286" s="87">
        <f>BK286+BM286</f>
        <v>600</v>
      </c>
      <c r="BQ286" s="87"/>
      <c r="BR286" s="89"/>
      <c r="BS286" s="87">
        <f>BN286+BQ286</f>
        <v>600</v>
      </c>
      <c r="BT286" s="87">
        <f>BO286</f>
        <v>0</v>
      </c>
      <c r="BU286" s="87">
        <f>BP286+BR286</f>
        <v>600</v>
      </c>
      <c r="BV286" s="13"/>
      <c r="BW286" s="13"/>
      <c r="BX286" s="13"/>
    </row>
    <row r="287" spans="1:76" s="16" customFormat="1" ht="16.5">
      <c r="A287" s="98"/>
      <c r="B287" s="99"/>
      <c r="C287" s="99"/>
      <c r="D287" s="166"/>
      <c r="E287" s="99"/>
      <c r="F287" s="185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91"/>
      <c r="S287" s="91"/>
      <c r="T287" s="91"/>
      <c r="U287" s="91"/>
      <c r="V287" s="91"/>
      <c r="W287" s="91"/>
      <c r="X287" s="91"/>
      <c r="Y287" s="91"/>
      <c r="Z287" s="91"/>
      <c r="AA287" s="92"/>
      <c r="AB287" s="92"/>
      <c r="AC287" s="92"/>
      <c r="AD287" s="92"/>
      <c r="AE287" s="92"/>
      <c r="AF287" s="91"/>
      <c r="AG287" s="91"/>
      <c r="AH287" s="91"/>
      <c r="AI287" s="91"/>
      <c r="AJ287" s="91"/>
      <c r="AK287" s="87"/>
      <c r="AL287" s="87"/>
      <c r="AM287" s="87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15"/>
      <c r="BW287" s="15"/>
      <c r="BX287" s="15"/>
    </row>
    <row r="288" spans="1:76" s="16" customFormat="1" ht="56.25">
      <c r="A288" s="79" t="s">
        <v>163</v>
      </c>
      <c r="B288" s="80" t="s">
        <v>135</v>
      </c>
      <c r="C288" s="80" t="s">
        <v>155</v>
      </c>
      <c r="D288" s="95"/>
      <c r="E288" s="80"/>
      <c r="F288" s="82">
        <f aca="true" t="shared" si="315" ref="F288:V289">F289</f>
        <v>4930</v>
      </c>
      <c r="G288" s="82">
        <f t="shared" si="315"/>
        <v>417</v>
      </c>
      <c r="H288" s="82">
        <f t="shared" si="315"/>
        <v>5347</v>
      </c>
      <c r="I288" s="82">
        <f t="shared" si="315"/>
        <v>0</v>
      </c>
      <c r="J288" s="82">
        <f t="shared" si="315"/>
        <v>5745</v>
      </c>
      <c r="K288" s="82">
        <f t="shared" si="315"/>
        <v>0</v>
      </c>
      <c r="L288" s="82">
        <f t="shared" si="315"/>
        <v>0</v>
      </c>
      <c r="M288" s="82">
        <f t="shared" si="315"/>
        <v>5745</v>
      </c>
      <c r="N288" s="82">
        <f t="shared" si="315"/>
        <v>-1209</v>
      </c>
      <c r="O288" s="82">
        <f t="shared" si="315"/>
        <v>4536</v>
      </c>
      <c r="P288" s="82">
        <f t="shared" si="315"/>
        <v>0</v>
      </c>
      <c r="Q288" s="82">
        <f t="shared" si="315"/>
        <v>4536</v>
      </c>
      <c r="R288" s="82">
        <f t="shared" si="315"/>
        <v>0</v>
      </c>
      <c r="S288" s="82">
        <f t="shared" si="315"/>
        <v>0</v>
      </c>
      <c r="T288" s="82">
        <f t="shared" si="315"/>
        <v>4536</v>
      </c>
      <c r="U288" s="82">
        <f t="shared" si="315"/>
        <v>4536</v>
      </c>
      <c r="V288" s="82">
        <f t="shared" si="315"/>
        <v>0</v>
      </c>
      <c r="W288" s="82">
        <f aca="true" t="shared" si="316" ref="W288:AL289">W289</f>
        <v>0</v>
      </c>
      <c r="X288" s="82">
        <f t="shared" si="316"/>
        <v>4536</v>
      </c>
      <c r="Y288" s="82">
        <f t="shared" si="316"/>
        <v>4536</v>
      </c>
      <c r="Z288" s="82">
        <f t="shared" si="316"/>
        <v>0</v>
      </c>
      <c r="AA288" s="83">
        <f t="shared" si="316"/>
        <v>4536</v>
      </c>
      <c r="AB288" s="83">
        <f t="shared" si="316"/>
        <v>4536</v>
      </c>
      <c r="AC288" s="83">
        <f t="shared" si="316"/>
        <v>0</v>
      </c>
      <c r="AD288" s="83">
        <f t="shared" si="316"/>
        <v>0</v>
      </c>
      <c r="AE288" s="83"/>
      <c r="AF288" s="82">
        <f t="shared" si="316"/>
        <v>4536</v>
      </c>
      <c r="AG288" s="82">
        <f t="shared" si="316"/>
        <v>0</v>
      </c>
      <c r="AH288" s="82">
        <f t="shared" si="316"/>
        <v>4536</v>
      </c>
      <c r="AI288" s="82">
        <f t="shared" si="316"/>
        <v>0</v>
      </c>
      <c r="AJ288" s="82">
        <f t="shared" si="316"/>
        <v>0</v>
      </c>
      <c r="AK288" s="82">
        <f t="shared" si="316"/>
        <v>4536</v>
      </c>
      <c r="AL288" s="82">
        <f t="shared" si="316"/>
        <v>0</v>
      </c>
      <c r="AM288" s="82">
        <f aca="true" t="shared" si="317" ref="AI288:AZ289">AM289</f>
        <v>4536</v>
      </c>
      <c r="AN288" s="82">
        <f t="shared" si="317"/>
        <v>1952</v>
      </c>
      <c r="AO288" s="82">
        <f t="shared" si="317"/>
        <v>6488</v>
      </c>
      <c r="AP288" s="82">
        <f t="shared" si="317"/>
        <v>0</v>
      </c>
      <c r="AQ288" s="82">
        <f t="shared" si="317"/>
        <v>6488</v>
      </c>
      <c r="AR288" s="82">
        <f t="shared" si="317"/>
        <v>0</v>
      </c>
      <c r="AS288" s="82">
        <f t="shared" si="317"/>
        <v>0</v>
      </c>
      <c r="AT288" s="82">
        <f t="shared" si="317"/>
        <v>6488</v>
      </c>
      <c r="AU288" s="82">
        <f t="shared" si="317"/>
        <v>6488</v>
      </c>
      <c r="AV288" s="82">
        <f t="shared" si="317"/>
        <v>0</v>
      </c>
      <c r="AW288" s="82">
        <f t="shared" si="317"/>
        <v>0</v>
      </c>
      <c r="AX288" s="82">
        <f t="shared" si="317"/>
        <v>6488</v>
      </c>
      <c r="AY288" s="82">
        <f t="shared" si="317"/>
        <v>6488</v>
      </c>
      <c r="AZ288" s="82">
        <f t="shared" si="317"/>
        <v>0</v>
      </c>
      <c r="BA288" s="82">
        <f aca="true" t="shared" si="318" ref="AZ288:BC289">BA289</f>
        <v>0</v>
      </c>
      <c r="BB288" s="82">
        <f t="shared" si="318"/>
        <v>6488</v>
      </c>
      <c r="BC288" s="82">
        <f t="shared" si="318"/>
        <v>6488</v>
      </c>
      <c r="BD288" s="91"/>
      <c r="BE288" s="91"/>
      <c r="BF288" s="82">
        <f aca="true" t="shared" si="319" ref="BF288:BU289">BF289</f>
        <v>6488</v>
      </c>
      <c r="BG288" s="82">
        <f t="shared" si="319"/>
        <v>6488</v>
      </c>
      <c r="BH288" s="82">
        <f t="shared" si="319"/>
        <v>0</v>
      </c>
      <c r="BI288" s="82">
        <f t="shared" si="319"/>
        <v>0</v>
      </c>
      <c r="BJ288" s="82">
        <f t="shared" si="319"/>
        <v>6488</v>
      </c>
      <c r="BK288" s="82">
        <f t="shared" si="319"/>
        <v>6488</v>
      </c>
      <c r="BL288" s="82">
        <f t="shared" si="319"/>
        <v>0</v>
      </c>
      <c r="BM288" s="82">
        <f t="shared" si="319"/>
        <v>0</v>
      </c>
      <c r="BN288" s="82">
        <f t="shared" si="319"/>
        <v>6488</v>
      </c>
      <c r="BO288" s="82"/>
      <c r="BP288" s="82">
        <f t="shared" si="319"/>
        <v>6488</v>
      </c>
      <c r="BQ288" s="82">
        <f t="shared" si="319"/>
        <v>0</v>
      </c>
      <c r="BR288" s="82">
        <f t="shared" si="319"/>
        <v>0</v>
      </c>
      <c r="BS288" s="82">
        <f t="shared" si="319"/>
        <v>6488</v>
      </c>
      <c r="BT288" s="82">
        <f t="shared" si="319"/>
        <v>0</v>
      </c>
      <c r="BU288" s="82">
        <f t="shared" si="319"/>
        <v>6488</v>
      </c>
      <c r="BV288" s="15"/>
      <c r="BW288" s="15"/>
      <c r="BX288" s="15"/>
    </row>
    <row r="289" spans="1:76" s="10" customFormat="1" ht="33">
      <c r="A289" s="98" t="s">
        <v>67</v>
      </c>
      <c r="B289" s="99" t="s">
        <v>135</v>
      </c>
      <c r="C289" s="99" t="s">
        <v>155</v>
      </c>
      <c r="D289" s="100" t="s">
        <v>68</v>
      </c>
      <c r="E289" s="99"/>
      <c r="F289" s="87">
        <f t="shared" si="315"/>
        <v>4930</v>
      </c>
      <c r="G289" s="87">
        <f t="shared" si="315"/>
        <v>417</v>
      </c>
      <c r="H289" s="87">
        <f t="shared" si="315"/>
        <v>5347</v>
      </c>
      <c r="I289" s="87">
        <f t="shared" si="315"/>
        <v>0</v>
      </c>
      <c r="J289" s="87">
        <f t="shared" si="315"/>
        <v>5745</v>
      </c>
      <c r="K289" s="87">
        <f t="shared" si="315"/>
        <v>0</v>
      </c>
      <c r="L289" s="87">
        <f t="shared" si="315"/>
        <v>0</v>
      </c>
      <c r="M289" s="87">
        <f t="shared" si="315"/>
        <v>5745</v>
      </c>
      <c r="N289" s="87">
        <f t="shared" si="315"/>
        <v>-1209</v>
      </c>
      <c r="O289" s="87">
        <f t="shared" si="315"/>
        <v>4536</v>
      </c>
      <c r="P289" s="87">
        <f t="shared" si="315"/>
        <v>0</v>
      </c>
      <c r="Q289" s="87">
        <f t="shared" si="315"/>
        <v>4536</v>
      </c>
      <c r="R289" s="87">
        <f t="shared" si="315"/>
        <v>0</v>
      </c>
      <c r="S289" s="87">
        <f t="shared" si="315"/>
        <v>0</v>
      </c>
      <c r="T289" s="87">
        <f t="shared" si="315"/>
        <v>4536</v>
      </c>
      <c r="U289" s="87">
        <f t="shared" si="315"/>
        <v>4536</v>
      </c>
      <c r="V289" s="87">
        <f t="shared" si="315"/>
        <v>0</v>
      </c>
      <c r="W289" s="87">
        <f t="shared" si="316"/>
        <v>0</v>
      </c>
      <c r="X289" s="87">
        <f t="shared" si="316"/>
        <v>4536</v>
      </c>
      <c r="Y289" s="87">
        <f t="shared" si="316"/>
        <v>4536</v>
      </c>
      <c r="Z289" s="87">
        <f t="shared" si="316"/>
        <v>0</v>
      </c>
      <c r="AA289" s="88">
        <f t="shared" si="316"/>
        <v>4536</v>
      </c>
      <c r="AB289" s="88">
        <f t="shared" si="316"/>
        <v>4536</v>
      </c>
      <c r="AC289" s="88">
        <f t="shared" si="316"/>
        <v>0</v>
      </c>
      <c r="AD289" s="88">
        <f t="shared" si="316"/>
        <v>0</v>
      </c>
      <c r="AE289" s="88"/>
      <c r="AF289" s="87">
        <f t="shared" si="316"/>
        <v>4536</v>
      </c>
      <c r="AG289" s="87">
        <f t="shared" si="316"/>
        <v>0</v>
      </c>
      <c r="AH289" s="87">
        <f t="shared" si="316"/>
        <v>4536</v>
      </c>
      <c r="AI289" s="87">
        <f t="shared" si="317"/>
        <v>0</v>
      </c>
      <c r="AJ289" s="87">
        <f t="shared" si="317"/>
        <v>0</v>
      </c>
      <c r="AK289" s="87">
        <f t="shared" si="317"/>
        <v>4536</v>
      </c>
      <c r="AL289" s="87">
        <f t="shared" si="317"/>
        <v>0</v>
      </c>
      <c r="AM289" s="87">
        <f t="shared" si="317"/>
        <v>4536</v>
      </c>
      <c r="AN289" s="87">
        <f t="shared" si="317"/>
        <v>1952</v>
      </c>
      <c r="AO289" s="87">
        <f t="shared" si="317"/>
        <v>6488</v>
      </c>
      <c r="AP289" s="87">
        <f t="shared" si="317"/>
        <v>0</v>
      </c>
      <c r="AQ289" s="87">
        <f t="shared" si="317"/>
        <v>6488</v>
      </c>
      <c r="AR289" s="87">
        <f t="shared" si="317"/>
        <v>0</v>
      </c>
      <c r="AS289" s="87">
        <f t="shared" si="317"/>
        <v>0</v>
      </c>
      <c r="AT289" s="87">
        <f t="shared" si="317"/>
        <v>6488</v>
      </c>
      <c r="AU289" s="87">
        <f t="shared" si="317"/>
        <v>6488</v>
      </c>
      <c r="AV289" s="87">
        <f t="shared" si="317"/>
        <v>0</v>
      </c>
      <c r="AW289" s="87">
        <f t="shared" si="317"/>
        <v>0</v>
      </c>
      <c r="AX289" s="87">
        <f t="shared" si="317"/>
        <v>6488</v>
      </c>
      <c r="AY289" s="87">
        <f t="shared" si="317"/>
        <v>6488</v>
      </c>
      <c r="AZ289" s="87">
        <f t="shared" si="318"/>
        <v>0</v>
      </c>
      <c r="BA289" s="87">
        <f t="shared" si="318"/>
        <v>0</v>
      </c>
      <c r="BB289" s="87">
        <f t="shared" si="318"/>
        <v>6488</v>
      </c>
      <c r="BC289" s="87">
        <f t="shared" si="318"/>
        <v>6488</v>
      </c>
      <c r="BD289" s="77"/>
      <c r="BE289" s="77"/>
      <c r="BF289" s="87">
        <f t="shared" si="319"/>
        <v>6488</v>
      </c>
      <c r="BG289" s="87">
        <f t="shared" si="319"/>
        <v>6488</v>
      </c>
      <c r="BH289" s="87">
        <f t="shared" si="319"/>
        <v>0</v>
      </c>
      <c r="BI289" s="87">
        <f t="shared" si="319"/>
        <v>0</v>
      </c>
      <c r="BJ289" s="87">
        <f t="shared" si="319"/>
        <v>6488</v>
      </c>
      <c r="BK289" s="87">
        <f t="shared" si="319"/>
        <v>6488</v>
      </c>
      <c r="BL289" s="87">
        <f t="shared" si="319"/>
        <v>0</v>
      </c>
      <c r="BM289" s="87">
        <f t="shared" si="319"/>
        <v>0</v>
      </c>
      <c r="BN289" s="87">
        <f t="shared" si="319"/>
        <v>6488</v>
      </c>
      <c r="BO289" s="87"/>
      <c r="BP289" s="87">
        <f t="shared" si="319"/>
        <v>6488</v>
      </c>
      <c r="BQ289" s="87">
        <f t="shared" si="319"/>
        <v>0</v>
      </c>
      <c r="BR289" s="87">
        <f t="shared" si="319"/>
        <v>0</v>
      </c>
      <c r="BS289" s="87">
        <f t="shared" si="319"/>
        <v>6488</v>
      </c>
      <c r="BT289" s="87">
        <f t="shared" si="319"/>
        <v>0</v>
      </c>
      <c r="BU289" s="87">
        <f t="shared" si="319"/>
        <v>6488</v>
      </c>
      <c r="BV289" s="9"/>
      <c r="BW289" s="9"/>
      <c r="BX289" s="9"/>
    </row>
    <row r="290" spans="1:76" s="24" customFormat="1" ht="35.25" customHeight="1">
      <c r="A290" s="98" t="s">
        <v>128</v>
      </c>
      <c r="B290" s="99" t="s">
        <v>135</v>
      </c>
      <c r="C290" s="99" t="s">
        <v>155</v>
      </c>
      <c r="D290" s="100" t="s">
        <v>68</v>
      </c>
      <c r="E290" s="99" t="s">
        <v>129</v>
      </c>
      <c r="F290" s="87">
        <v>4930</v>
      </c>
      <c r="G290" s="87">
        <f>H290-F290</f>
        <v>417</v>
      </c>
      <c r="H290" s="109">
        <f>2681+2666</f>
        <v>5347</v>
      </c>
      <c r="I290" s="109"/>
      <c r="J290" s="109">
        <f>2890+2855</f>
        <v>5745</v>
      </c>
      <c r="K290" s="186"/>
      <c r="L290" s="186"/>
      <c r="M290" s="87">
        <v>5745</v>
      </c>
      <c r="N290" s="87">
        <f>O290-M290</f>
        <v>-1209</v>
      </c>
      <c r="O290" s="87">
        <f>2350+2186</f>
        <v>4536</v>
      </c>
      <c r="P290" s="87"/>
      <c r="Q290" s="87">
        <f>2350+2186</f>
        <v>4536</v>
      </c>
      <c r="R290" s="160"/>
      <c r="S290" s="160"/>
      <c r="T290" s="87">
        <f>O290+R290</f>
        <v>4536</v>
      </c>
      <c r="U290" s="87">
        <f>Q290+S290</f>
        <v>4536</v>
      </c>
      <c r="V290" s="160"/>
      <c r="W290" s="160"/>
      <c r="X290" s="87">
        <f>T290+V290</f>
        <v>4536</v>
      </c>
      <c r="Y290" s="87">
        <f>U290+W290</f>
        <v>4536</v>
      </c>
      <c r="Z290" s="160"/>
      <c r="AA290" s="88">
        <f>X290+Z290</f>
        <v>4536</v>
      </c>
      <c r="AB290" s="88">
        <f>Y290</f>
        <v>4536</v>
      </c>
      <c r="AC290" s="161"/>
      <c r="AD290" s="161"/>
      <c r="AE290" s="161"/>
      <c r="AF290" s="87">
        <f>AA290+AC290</f>
        <v>4536</v>
      </c>
      <c r="AG290" s="160"/>
      <c r="AH290" s="87">
        <f>AB290</f>
        <v>4536</v>
      </c>
      <c r="AI290" s="160"/>
      <c r="AJ290" s="160"/>
      <c r="AK290" s="87">
        <f>AF290+AI290</f>
        <v>4536</v>
      </c>
      <c r="AL290" s="87">
        <f>AG290</f>
        <v>0</v>
      </c>
      <c r="AM290" s="87">
        <f>AH290+AJ290</f>
        <v>4536</v>
      </c>
      <c r="AN290" s="87">
        <f>AO290-AM290</f>
        <v>1952</v>
      </c>
      <c r="AO290" s="87">
        <f>3318+3170</f>
        <v>6488</v>
      </c>
      <c r="AP290" s="87"/>
      <c r="AQ290" s="87">
        <f>3318+3170</f>
        <v>6488</v>
      </c>
      <c r="AR290" s="87"/>
      <c r="AS290" s="160"/>
      <c r="AT290" s="87">
        <f>AO290+AR290</f>
        <v>6488</v>
      </c>
      <c r="AU290" s="87">
        <f>AQ290+AS290</f>
        <v>6488</v>
      </c>
      <c r="AV290" s="160"/>
      <c r="AW290" s="160"/>
      <c r="AX290" s="87">
        <f>AT290+AV290</f>
        <v>6488</v>
      </c>
      <c r="AY290" s="87">
        <f>AU290</f>
        <v>6488</v>
      </c>
      <c r="AZ290" s="160"/>
      <c r="BA290" s="160"/>
      <c r="BB290" s="87">
        <f>AX290+AZ290</f>
        <v>6488</v>
      </c>
      <c r="BC290" s="87">
        <f>AY290+BA290</f>
        <v>6488</v>
      </c>
      <c r="BD290" s="160"/>
      <c r="BE290" s="160"/>
      <c r="BF290" s="87">
        <f>BB290+BD290</f>
        <v>6488</v>
      </c>
      <c r="BG290" s="87">
        <f>BC290+BE290</f>
        <v>6488</v>
      </c>
      <c r="BH290" s="160"/>
      <c r="BI290" s="160"/>
      <c r="BJ290" s="87">
        <f>BB290+BH290</f>
        <v>6488</v>
      </c>
      <c r="BK290" s="87">
        <f>BC290+BI290</f>
        <v>6488</v>
      </c>
      <c r="BL290" s="160"/>
      <c r="BM290" s="160"/>
      <c r="BN290" s="87">
        <f>BJ290+BL290</f>
        <v>6488</v>
      </c>
      <c r="BO290" s="87"/>
      <c r="BP290" s="87">
        <f>BK290+BM290</f>
        <v>6488</v>
      </c>
      <c r="BQ290" s="87"/>
      <c r="BR290" s="160"/>
      <c r="BS290" s="87">
        <f>BN290+BQ290</f>
        <v>6488</v>
      </c>
      <c r="BT290" s="87">
        <f>BO290</f>
        <v>0</v>
      </c>
      <c r="BU290" s="87">
        <f>BP290+BR290</f>
        <v>6488</v>
      </c>
      <c r="BV290" s="23"/>
      <c r="BW290" s="23"/>
      <c r="BX290" s="23"/>
    </row>
    <row r="291" spans="1:76" s="24" customFormat="1" ht="18" customHeight="1">
      <c r="A291" s="98"/>
      <c r="B291" s="99"/>
      <c r="C291" s="99"/>
      <c r="D291" s="100"/>
      <c r="E291" s="99"/>
      <c r="F291" s="187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1"/>
      <c r="AB291" s="161"/>
      <c r="AC291" s="161"/>
      <c r="AD291" s="161"/>
      <c r="AE291" s="161"/>
      <c r="AF291" s="160"/>
      <c r="AG291" s="160"/>
      <c r="AH291" s="160"/>
      <c r="AI291" s="160"/>
      <c r="AJ291" s="160"/>
      <c r="AK291" s="162"/>
      <c r="AL291" s="162"/>
      <c r="AM291" s="162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  <c r="BV291" s="23"/>
      <c r="BW291" s="23"/>
      <c r="BX291" s="23"/>
    </row>
    <row r="292" spans="1:76" s="24" customFormat="1" ht="37.5">
      <c r="A292" s="79" t="s">
        <v>165</v>
      </c>
      <c r="B292" s="80" t="s">
        <v>135</v>
      </c>
      <c r="C292" s="80" t="s">
        <v>148</v>
      </c>
      <c r="D292" s="95"/>
      <c r="E292" s="80"/>
      <c r="F292" s="96">
        <f aca="true" t="shared" si="320" ref="F292:V293">F293</f>
        <v>43777</v>
      </c>
      <c r="G292" s="96">
        <f t="shared" si="320"/>
        <v>674</v>
      </c>
      <c r="H292" s="96">
        <f t="shared" si="320"/>
        <v>44451</v>
      </c>
      <c r="I292" s="96">
        <f t="shared" si="320"/>
        <v>0</v>
      </c>
      <c r="J292" s="96">
        <f t="shared" si="320"/>
        <v>50448</v>
      </c>
      <c r="K292" s="96">
        <f t="shared" si="320"/>
        <v>0</v>
      </c>
      <c r="L292" s="96">
        <f t="shared" si="320"/>
        <v>0</v>
      </c>
      <c r="M292" s="96">
        <f t="shared" si="320"/>
        <v>50448</v>
      </c>
      <c r="N292" s="96">
        <f t="shared" si="320"/>
        <v>-13658</v>
      </c>
      <c r="O292" s="96">
        <f t="shared" si="320"/>
        <v>36790</v>
      </c>
      <c r="P292" s="96">
        <f t="shared" si="320"/>
        <v>0</v>
      </c>
      <c r="Q292" s="96">
        <f t="shared" si="320"/>
        <v>36790</v>
      </c>
      <c r="R292" s="96">
        <f t="shared" si="320"/>
        <v>0</v>
      </c>
      <c r="S292" s="96">
        <f t="shared" si="320"/>
        <v>0</v>
      </c>
      <c r="T292" s="96">
        <f t="shared" si="320"/>
        <v>36790</v>
      </c>
      <c r="U292" s="96">
        <f t="shared" si="320"/>
        <v>36790</v>
      </c>
      <c r="V292" s="96">
        <f t="shared" si="320"/>
        <v>0</v>
      </c>
      <c r="W292" s="96">
        <f aca="true" t="shared" si="321" ref="W292:AL293">W293</f>
        <v>0</v>
      </c>
      <c r="X292" s="96">
        <f t="shared" si="321"/>
        <v>36790</v>
      </c>
      <c r="Y292" s="96">
        <f t="shared" si="321"/>
        <v>36790</v>
      </c>
      <c r="Z292" s="96">
        <f t="shared" si="321"/>
        <v>0</v>
      </c>
      <c r="AA292" s="97">
        <f t="shared" si="321"/>
        <v>36790</v>
      </c>
      <c r="AB292" s="97">
        <f t="shared" si="321"/>
        <v>36790</v>
      </c>
      <c r="AC292" s="97">
        <f t="shared" si="321"/>
        <v>0</v>
      </c>
      <c r="AD292" s="97">
        <f t="shared" si="321"/>
        <v>0</v>
      </c>
      <c r="AE292" s="97"/>
      <c r="AF292" s="96">
        <f t="shared" si="321"/>
        <v>36790</v>
      </c>
      <c r="AG292" s="96">
        <f t="shared" si="321"/>
        <v>0</v>
      </c>
      <c r="AH292" s="96">
        <f t="shared" si="321"/>
        <v>36790</v>
      </c>
      <c r="AI292" s="96">
        <f t="shared" si="321"/>
        <v>0</v>
      </c>
      <c r="AJ292" s="96">
        <f t="shared" si="321"/>
        <v>0</v>
      </c>
      <c r="AK292" s="96">
        <f t="shared" si="321"/>
        <v>36790</v>
      </c>
      <c r="AL292" s="96">
        <f t="shared" si="321"/>
        <v>0</v>
      </c>
      <c r="AM292" s="96">
        <f aca="true" t="shared" si="322" ref="AI292:AZ293">AM293</f>
        <v>36790</v>
      </c>
      <c r="AN292" s="96">
        <f t="shared" si="322"/>
        <v>5811</v>
      </c>
      <c r="AO292" s="96">
        <f t="shared" si="322"/>
        <v>42601</v>
      </c>
      <c r="AP292" s="96">
        <f t="shared" si="322"/>
        <v>0</v>
      </c>
      <c r="AQ292" s="96">
        <f t="shared" si="322"/>
        <v>42601</v>
      </c>
      <c r="AR292" s="96">
        <f t="shared" si="322"/>
        <v>0</v>
      </c>
      <c r="AS292" s="96">
        <f t="shared" si="322"/>
        <v>0</v>
      </c>
      <c r="AT292" s="96">
        <f t="shared" si="322"/>
        <v>42601</v>
      </c>
      <c r="AU292" s="96">
        <f t="shared" si="322"/>
        <v>42601</v>
      </c>
      <c r="AV292" s="96">
        <f t="shared" si="322"/>
        <v>0</v>
      </c>
      <c r="AW292" s="96">
        <f t="shared" si="322"/>
        <v>0</v>
      </c>
      <c r="AX292" s="96">
        <f t="shared" si="322"/>
        <v>42601</v>
      </c>
      <c r="AY292" s="96">
        <f t="shared" si="322"/>
        <v>42601</v>
      </c>
      <c r="AZ292" s="96">
        <f t="shared" si="322"/>
        <v>0</v>
      </c>
      <c r="BA292" s="96">
        <f aca="true" t="shared" si="323" ref="AZ292:BC293">BA293</f>
        <v>0</v>
      </c>
      <c r="BB292" s="96">
        <f t="shared" si="323"/>
        <v>42601</v>
      </c>
      <c r="BC292" s="96">
        <f t="shared" si="323"/>
        <v>42601</v>
      </c>
      <c r="BD292" s="160"/>
      <c r="BE292" s="160"/>
      <c r="BF292" s="96">
        <f aca="true" t="shared" si="324" ref="BF292:BU293">BF293</f>
        <v>42601</v>
      </c>
      <c r="BG292" s="96">
        <f t="shared" si="324"/>
        <v>42601</v>
      </c>
      <c r="BH292" s="96">
        <f t="shared" si="324"/>
        <v>0</v>
      </c>
      <c r="BI292" s="96">
        <f t="shared" si="324"/>
        <v>0</v>
      </c>
      <c r="BJ292" s="96">
        <f t="shared" si="324"/>
        <v>42601</v>
      </c>
      <c r="BK292" s="96">
        <f t="shared" si="324"/>
        <v>42601</v>
      </c>
      <c r="BL292" s="96">
        <f t="shared" si="324"/>
        <v>0</v>
      </c>
      <c r="BM292" s="96">
        <f t="shared" si="324"/>
        <v>0</v>
      </c>
      <c r="BN292" s="96">
        <f t="shared" si="324"/>
        <v>42601</v>
      </c>
      <c r="BO292" s="96"/>
      <c r="BP292" s="96">
        <f t="shared" si="324"/>
        <v>42601</v>
      </c>
      <c r="BQ292" s="96">
        <f t="shared" si="324"/>
        <v>0</v>
      </c>
      <c r="BR292" s="96">
        <f t="shared" si="324"/>
        <v>0</v>
      </c>
      <c r="BS292" s="96">
        <f t="shared" si="324"/>
        <v>42601</v>
      </c>
      <c r="BT292" s="96">
        <f t="shared" si="324"/>
        <v>0</v>
      </c>
      <c r="BU292" s="96">
        <f t="shared" si="324"/>
        <v>42601</v>
      </c>
      <c r="BV292" s="23"/>
      <c r="BW292" s="23"/>
      <c r="BX292" s="23"/>
    </row>
    <row r="293" spans="1:76" s="24" customFormat="1" ht="21" customHeight="1">
      <c r="A293" s="98" t="s">
        <v>69</v>
      </c>
      <c r="B293" s="99" t="s">
        <v>135</v>
      </c>
      <c r="C293" s="99" t="s">
        <v>148</v>
      </c>
      <c r="D293" s="100" t="s">
        <v>70</v>
      </c>
      <c r="E293" s="99"/>
      <c r="F293" s="101">
        <f t="shared" si="320"/>
        <v>43777</v>
      </c>
      <c r="G293" s="101">
        <f t="shared" si="320"/>
        <v>674</v>
      </c>
      <c r="H293" s="101">
        <f t="shared" si="320"/>
        <v>44451</v>
      </c>
      <c r="I293" s="101">
        <f t="shared" si="320"/>
        <v>0</v>
      </c>
      <c r="J293" s="101">
        <f t="shared" si="320"/>
        <v>50448</v>
      </c>
      <c r="K293" s="101">
        <f t="shared" si="320"/>
        <v>0</v>
      </c>
      <c r="L293" s="101">
        <f t="shared" si="320"/>
        <v>0</v>
      </c>
      <c r="M293" s="101">
        <f t="shared" si="320"/>
        <v>50448</v>
      </c>
      <c r="N293" s="101">
        <f t="shared" si="320"/>
        <v>-13658</v>
      </c>
      <c r="O293" s="101">
        <f t="shared" si="320"/>
        <v>36790</v>
      </c>
      <c r="P293" s="101">
        <f t="shared" si="320"/>
        <v>0</v>
      </c>
      <c r="Q293" s="101">
        <f t="shared" si="320"/>
        <v>36790</v>
      </c>
      <c r="R293" s="101">
        <f t="shared" si="320"/>
        <v>0</v>
      </c>
      <c r="S293" s="101">
        <f t="shared" si="320"/>
        <v>0</v>
      </c>
      <c r="T293" s="101">
        <f t="shared" si="320"/>
        <v>36790</v>
      </c>
      <c r="U293" s="101">
        <f t="shared" si="320"/>
        <v>36790</v>
      </c>
      <c r="V293" s="101">
        <f t="shared" si="320"/>
        <v>0</v>
      </c>
      <c r="W293" s="101">
        <f t="shared" si="321"/>
        <v>0</v>
      </c>
      <c r="X293" s="101">
        <f t="shared" si="321"/>
        <v>36790</v>
      </c>
      <c r="Y293" s="101">
        <f t="shared" si="321"/>
        <v>36790</v>
      </c>
      <c r="Z293" s="101">
        <f t="shared" si="321"/>
        <v>0</v>
      </c>
      <c r="AA293" s="102">
        <f t="shared" si="321"/>
        <v>36790</v>
      </c>
      <c r="AB293" s="102">
        <f t="shared" si="321"/>
        <v>36790</v>
      </c>
      <c r="AC293" s="102">
        <f t="shared" si="321"/>
        <v>0</v>
      </c>
      <c r="AD293" s="102">
        <f t="shared" si="321"/>
        <v>0</v>
      </c>
      <c r="AE293" s="102"/>
      <c r="AF293" s="101">
        <f t="shared" si="321"/>
        <v>36790</v>
      </c>
      <c r="AG293" s="101">
        <f t="shared" si="321"/>
        <v>0</v>
      </c>
      <c r="AH293" s="101">
        <f t="shared" si="321"/>
        <v>36790</v>
      </c>
      <c r="AI293" s="101">
        <f t="shared" si="322"/>
        <v>0</v>
      </c>
      <c r="AJ293" s="101">
        <f t="shared" si="322"/>
        <v>0</v>
      </c>
      <c r="AK293" s="101">
        <f t="shared" si="322"/>
        <v>36790</v>
      </c>
      <c r="AL293" s="101">
        <f t="shared" si="322"/>
        <v>0</v>
      </c>
      <c r="AM293" s="101">
        <f t="shared" si="322"/>
        <v>36790</v>
      </c>
      <c r="AN293" s="101">
        <f t="shared" si="322"/>
        <v>5811</v>
      </c>
      <c r="AO293" s="101">
        <f t="shared" si="322"/>
        <v>42601</v>
      </c>
      <c r="AP293" s="101">
        <f t="shared" si="322"/>
        <v>0</v>
      </c>
      <c r="AQ293" s="101">
        <f t="shared" si="322"/>
        <v>42601</v>
      </c>
      <c r="AR293" s="101">
        <f t="shared" si="322"/>
        <v>0</v>
      </c>
      <c r="AS293" s="101">
        <f t="shared" si="322"/>
        <v>0</v>
      </c>
      <c r="AT293" s="101">
        <f t="shared" si="322"/>
        <v>42601</v>
      </c>
      <c r="AU293" s="101">
        <f t="shared" si="322"/>
        <v>42601</v>
      </c>
      <c r="AV293" s="101">
        <f t="shared" si="322"/>
        <v>0</v>
      </c>
      <c r="AW293" s="101">
        <f t="shared" si="322"/>
        <v>0</v>
      </c>
      <c r="AX293" s="101">
        <f t="shared" si="322"/>
        <v>42601</v>
      </c>
      <c r="AY293" s="101">
        <f t="shared" si="322"/>
        <v>42601</v>
      </c>
      <c r="AZ293" s="101">
        <f t="shared" si="323"/>
        <v>0</v>
      </c>
      <c r="BA293" s="101">
        <f t="shared" si="323"/>
        <v>0</v>
      </c>
      <c r="BB293" s="101">
        <f t="shared" si="323"/>
        <v>42601</v>
      </c>
      <c r="BC293" s="101">
        <f t="shared" si="323"/>
        <v>42601</v>
      </c>
      <c r="BD293" s="160"/>
      <c r="BE293" s="160"/>
      <c r="BF293" s="101">
        <f t="shared" si="324"/>
        <v>42601</v>
      </c>
      <c r="BG293" s="101">
        <f t="shared" si="324"/>
        <v>42601</v>
      </c>
      <c r="BH293" s="101">
        <f t="shared" si="324"/>
        <v>0</v>
      </c>
      <c r="BI293" s="101">
        <f t="shared" si="324"/>
        <v>0</v>
      </c>
      <c r="BJ293" s="101">
        <f t="shared" si="324"/>
        <v>42601</v>
      </c>
      <c r="BK293" s="101">
        <f t="shared" si="324"/>
        <v>42601</v>
      </c>
      <c r="BL293" s="101">
        <f t="shared" si="324"/>
        <v>0</v>
      </c>
      <c r="BM293" s="101">
        <f t="shared" si="324"/>
        <v>0</v>
      </c>
      <c r="BN293" s="101">
        <f t="shared" si="324"/>
        <v>42601</v>
      </c>
      <c r="BO293" s="101"/>
      <c r="BP293" s="101">
        <f t="shared" si="324"/>
        <v>42601</v>
      </c>
      <c r="BQ293" s="101">
        <f t="shared" si="324"/>
        <v>0</v>
      </c>
      <c r="BR293" s="101">
        <f t="shared" si="324"/>
        <v>0</v>
      </c>
      <c r="BS293" s="101">
        <f t="shared" si="324"/>
        <v>42601</v>
      </c>
      <c r="BT293" s="101">
        <f t="shared" si="324"/>
        <v>0</v>
      </c>
      <c r="BU293" s="101">
        <f t="shared" si="324"/>
        <v>42601</v>
      </c>
      <c r="BV293" s="23"/>
      <c r="BW293" s="23"/>
      <c r="BX293" s="23"/>
    </row>
    <row r="294" spans="1:76" s="24" customFormat="1" ht="32.25" customHeight="1">
      <c r="A294" s="98" t="s">
        <v>128</v>
      </c>
      <c r="B294" s="99" t="s">
        <v>135</v>
      </c>
      <c r="C294" s="99" t="s">
        <v>148</v>
      </c>
      <c r="D294" s="100" t="s">
        <v>70</v>
      </c>
      <c r="E294" s="99" t="s">
        <v>129</v>
      </c>
      <c r="F294" s="87">
        <v>43777</v>
      </c>
      <c r="G294" s="87">
        <f>H294-F294</f>
        <v>674</v>
      </c>
      <c r="H294" s="109">
        <v>44451</v>
      </c>
      <c r="I294" s="109"/>
      <c r="J294" s="109">
        <v>50448</v>
      </c>
      <c r="K294" s="186"/>
      <c r="L294" s="186"/>
      <c r="M294" s="87">
        <v>50448</v>
      </c>
      <c r="N294" s="87">
        <f>O294-M294</f>
        <v>-13658</v>
      </c>
      <c r="O294" s="87">
        <v>36790</v>
      </c>
      <c r="P294" s="87"/>
      <c r="Q294" s="87">
        <v>36790</v>
      </c>
      <c r="R294" s="160"/>
      <c r="S294" s="160"/>
      <c r="T294" s="87">
        <f>O294+R294</f>
        <v>36790</v>
      </c>
      <c r="U294" s="87">
        <f>Q294+S294</f>
        <v>36790</v>
      </c>
      <c r="V294" s="160"/>
      <c r="W294" s="160"/>
      <c r="X294" s="87">
        <f>T294+V294</f>
        <v>36790</v>
      </c>
      <c r="Y294" s="87">
        <f>U294+W294</f>
        <v>36790</v>
      </c>
      <c r="Z294" s="160"/>
      <c r="AA294" s="88">
        <f>X294+Z294</f>
        <v>36790</v>
      </c>
      <c r="AB294" s="88">
        <f>Y294</f>
        <v>36790</v>
      </c>
      <c r="AC294" s="161"/>
      <c r="AD294" s="161"/>
      <c r="AE294" s="161"/>
      <c r="AF294" s="87">
        <f>AA294+AC294</f>
        <v>36790</v>
      </c>
      <c r="AG294" s="160"/>
      <c r="AH294" s="87">
        <f>AB294</f>
        <v>36790</v>
      </c>
      <c r="AI294" s="160"/>
      <c r="AJ294" s="160"/>
      <c r="AK294" s="87">
        <f>AF294+AI294</f>
        <v>36790</v>
      </c>
      <c r="AL294" s="87">
        <f>AG294</f>
        <v>0</v>
      </c>
      <c r="AM294" s="87">
        <f>AH294+AJ294</f>
        <v>36790</v>
      </c>
      <c r="AN294" s="87">
        <f>AO294-AM294</f>
        <v>5811</v>
      </c>
      <c r="AO294" s="87">
        <v>42601</v>
      </c>
      <c r="AP294" s="87"/>
      <c r="AQ294" s="87">
        <v>42601</v>
      </c>
      <c r="AR294" s="87"/>
      <c r="AS294" s="160"/>
      <c r="AT294" s="87">
        <f>AO294+AR294</f>
        <v>42601</v>
      </c>
      <c r="AU294" s="87">
        <f>AQ294+AS294</f>
        <v>42601</v>
      </c>
      <c r="AV294" s="160"/>
      <c r="AW294" s="160"/>
      <c r="AX294" s="87">
        <f>AT294+AV294</f>
        <v>42601</v>
      </c>
      <c r="AY294" s="87">
        <f>AU294</f>
        <v>42601</v>
      </c>
      <c r="AZ294" s="160"/>
      <c r="BA294" s="160"/>
      <c r="BB294" s="87">
        <f>AX294+AZ294</f>
        <v>42601</v>
      </c>
      <c r="BC294" s="87">
        <f>AY294+BA294</f>
        <v>42601</v>
      </c>
      <c r="BD294" s="160"/>
      <c r="BE294" s="160"/>
      <c r="BF294" s="87">
        <f>BB294+BD294</f>
        <v>42601</v>
      </c>
      <c r="BG294" s="87">
        <f>BC294+BE294</f>
        <v>42601</v>
      </c>
      <c r="BH294" s="160"/>
      <c r="BI294" s="160"/>
      <c r="BJ294" s="87">
        <f>BB294+BH294</f>
        <v>42601</v>
      </c>
      <c r="BK294" s="87">
        <f>BC294+BI294</f>
        <v>42601</v>
      </c>
      <c r="BL294" s="160"/>
      <c r="BM294" s="160"/>
      <c r="BN294" s="87">
        <f>BJ294+BL294</f>
        <v>42601</v>
      </c>
      <c r="BO294" s="87"/>
      <c r="BP294" s="87">
        <f>BK294+BM294</f>
        <v>42601</v>
      </c>
      <c r="BQ294" s="87"/>
      <c r="BR294" s="160"/>
      <c r="BS294" s="87">
        <f>BN294+BQ294</f>
        <v>42601</v>
      </c>
      <c r="BT294" s="87">
        <f>BO294</f>
        <v>0</v>
      </c>
      <c r="BU294" s="87">
        <f>BP294+BR294</f>
        <v>42601</v>
      </c>
      <c r="BV294" s="23"/>
      <c r="BW294" s="23"/>
      <c r="BX294" s="23"/>
    </row>
    <row r="295" spans="1:76" s="24" customFormat="1" ht="16.5">
      <c r="A295" s="98"/>
      <c r="B295" s="99"/>
      <c r="C295" s="99"/>
      <c r="D295" s="100"/>
      <c r="E295" s="99"/>
      <c r="F295" s="187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1"/>
      <c r="AB295" s="161"/>
      <c r="AC295" s="161"/>
      <c r="AD295" s="161"/>
      <c r="AE295" s="161"/>
      <c r="AF295" s="160"/>
      <c r="AG295" s="160"/>
      <c r="AH295" s="160"/>
      <c r="AI295" s="160"/>
      <c r="AJ295" s="160"/>
      <c r="AK295" s="162"/>
      <c r="AL295" s="162"/>
      <c r="AM295" s="162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  <c r="BV295" s="23"/>
      <c r="BW295" s="23"/>
      <c r="BX295" s="23"/>
    </row>
    <row r="296" spans="1:76" s="24" customFormat="1" ht="37.5">
      <c r="A296" s="79" t="s">
        <v>71</v>
      </c>
      <c r="B296" s="80" t="s">
        <v>135</v>
      </c>
      <c r="C296" s="80" t="s">
        <v>135</v>
      </c>
      <c r="D296" s="95"/>
      <c r="E296" s="80"/>
      <c r="F296" s="96">
        <f aca="true" t="shared" si="325" ref="F296:O296">F302+F297+F304</f>
        <v>44527</v>
      </c>
      <c r="G296" s="96">
        <f t="shared" si="325"/>
        <v>21442</v>
      </c>
      <c r="H296" s="96">
        <f t="shared" si="325"/>
        <v>65969</v>
      </c>
      <c r="I296" s="96">
        <f t="shared" si="325"/>
        <v>0</v>
      </c>
      <c r="J296" s="96">
        <f t="shared" si="325"/>
        <v>70787</v>
      </c>
      <c r="K296" s="96">
        <f t="shared" si="325"/>
        <v>0</v>
      </c>
      <c r="L296" s="96">
        <f t="shared" si="325"/>
        <v>0</v>
      </c>
      <c r="M296" s="96">
        <f t="shared" si="325"/>
        <v>70787</v>
      </c>
      <c r="N296" s="96">
        <f t="shared" si="325"/>
        <v>-35039</v>
      </c>
      <c r="O296" s="96">
        <f t="shared" si="325"/>
        <v>35748</v>
      </c>
      <c r="P296" s="96">
        <f aca="true" t="shared" si="326" ref="P296:U296">P302+P297+P304</f>
        <v>4971</v>
      </c>
      <c r="Q296" s="96">
        <f t="shared" si="326"/>
        <v>35748</v>
      </c>
      <c r="R296" s="96">
        <f t="shared" si="326"/>
        <v>0</v>
      </c>
      <c r="S296" s="96">
        <f t="shared" si="326"/>
        <v>0</v>
      </c>
      <c r="T296" s="96">
        <f t="shared" si="326"/>
        <v>35748</v>
      </c>
      <c r="U296" s="96">
        <f t="shared" si="326"/>
        <v>35748</v>
      </c>
      <c r="V296" s="96">
        <f aca="true" t="shared" si="327" ref="V296:AB296">V302+V297+V304</f>
        <v>0</v>
      </c>
      <c r="W296" s="96">
        <f t="shared" si="327"/>
        <v>0</v>
      </c>
      <c r="X296" s="96">
        <f t="shared" si="327"/>
        <v>35748</v>
      </c>
      <c r="Y296" s="96">
        <f t="shared" si="327"/>
        <v>35748</v>
      </c>
      <c r="Z296" s="96">
        <f t="shared" si="327"/>
        <v>0</v>
      </c>
      <c r="AA296" s="97">
        <f t="shared" si="327"/>
        <v>35748</v>
      </c>
      <c r="AB296" s="97">
        <f t="shared" si="327"/>
        <v>35748</v>
      </c>
      <c r="AC296" s="97">
        <f>AC302+AC297+AC304</f>
        <v>-830</v>
      </c>
      <c r="AD296" s="97">
        <f>AD302+AD297+AD304</f>
        <v>0</v>
      </c>
      <c r="AE296" s="97"/>
      <c r="AF296" s="96">
        <f aca="true" t="shared" si="328" ref="AF296:AM296">AF302+AF297+AF304</f>
        <v>34918</v>
      </c>
      <c r="AG296" s="96">
        <f t="shared" si="328"/>
        <v>0</v>
      </c>
      <c r="AH296" s="96">
        <f t="shared" si="328"/>
        <v>34918</v>
      </c>
      <c r="AI296" s="96">
        <f t="shared" si="328"/>
        <v>0</v>
      </c>
      <c r="AJ296" s="96">
        <f t="shared" si="328"/>
        <v>0</v>
      </c>
      <c r="AK296" s="96">
        <f t="shared" si="328"/>
        <v>34918</v>
      </c>
      <c r="AL296" s="96">
        <f t="shared" si="328"/>
        <v>0</v>
      </c>
      <c r="AM296" s="96">
        <f t="shared" si="328"/>
        <v>34918</v>
      </c>
      <c r="AN296" s="96">
        <f aca="true" t="shared" si="329" ref="AN296:AV296">AN302+AN297+AN304</f>
        <v>209</v>
      </c>
      <c r="AO296" s="96">
        <f t="shared" si="329"/>
        <v>35127</v>
      </c>
      <c r="AP296" s="96">
        <f t="shared" si="329"/>
        <v>0</v>
      </c>
      <c r="AQ296" s="96">
        <f t="shared" si="329"/>
        <v>35127</v>
      </c>
      <c r="AR296" s="96">
        <f t="shared" si="329"/>
        <v>0</v>
      </c>
      <c r="AS296" s="96">
        <f t="shared" si="329"/>
        <v>0</v>
      </c>
      <c r="AT296" s="96">
        <f t="shared" si="329"/>
        <v>35127</v>
      </c>
      <c r="AU296" s="96">
        <f t="shared" si="329"/>
        <v>35127</v>
      </c>
      <c r="AV296" s="96">
        <f t="shared" si="329"/>
        <v>0</v>
      </c>
      <c r="AW296" s="96">
        <f aca="true" t="shared" si="330" ref="AW296:BC296">AW302+AW297+AW304</f>
        <v>0</v>
      </c>
      <c r="AX296" s="96">
        <f t="shared" si="330"/>
        <v>35127</v>
      </c>
      <c r="AY296" s="96">
        <f t="shared" si="330"/>
        <v>35127</v>
      </c>
      <c r="AZ296" s="96">
        <f t="shared" si="330"/>
        <v>0</v>
      </c>
      <c r="BA296" s="96">
        <f t="shared" si="330"/>
        <v>0</v>
      </c>
      <c r="BB296" s="96">
        <f t="shared" si="330"/>
        <v>35127</v>
      </c>
      <c r="BC296" s="96">
        <f t="shared" si="330"/>
        <v>35127</v>
      </c>
      <c r="BD296" s="160"/>
      <c r="BE296" s="160"/>
      <c r="BF296" s="96">
        <f aca="true" t="shared" si="331" ref="BF296:BP296">BF302+BF297+BF304</f>
        <v>35127</v>
      </c>
      <c r="BG296" s="96">
        <f t="shared" si="331"/>
        <v>35127</v>
      </c>
      <c r="BH296" s="96">
        <f>BH302+BH297+BH304</f>
        <v>0</v>
      </c>
      <c r="BI296" s="96">
        <f>BI302+BI297+BI304</f>
        <v>0</v>
      </c>
      <c r="BJ296" s="96">
        <f>BJ302+BJ297+BJ304</f>
        <v>35127</v>
      </c>
      <c r="BK296" s="96">
        <f>BK302+BK297+BK304</f>
        <v>35127</v>
      </c>
      <c r="BL296" s="96">
        <f t="shared" si="331"/>
        <v>0</v>
      </c>
      <c r="BM296" s="96">
        <f t="shared" si="331"/>
        <v>0</v>
      </c>
      <c r="BN296" s="96">
        <f t="shared" si="331"/>
        <v>35127</v>
      </c>
      <c r="BO296" s="96"/>
      <c r="BP296" s="96">
        <f t="shared" si="331"/>
        <v>35127</v>
      </c>
      <c r="BQ296" s="96">
        <f>BQ302+BQ297+BQ304</f>
        <v>0</v>
      </c>
      <c r="BR296" s="96">
        <f>BR302+BR297+BR304</f>
        <v>0</v>
      </c>
      <c r="BS296" s="96">
        <f>BS302+BS297+BS304</f>
        <v>35127</v>
      </c>
      <c r="BT296" s="96">
        <f>BT302+BT297+BT304</f>
        <v>0</v>
      </c>
      <c r="BU296" s="96">
        <f>BU302+BU297+BU304</f>
        <v>35127</v>
      </c>
      <c r="BV296" s="23"/>
      <c r="BW296" s="23"/>
      <c r="BX296" s="23"/>
    </row>
    <row r="297" spans="1:76" s="24" customFormat="1" ht="33">
      <c r="A297" s="98" t="s">
        <v>72</v>
      </c>
      <c r="B297" s="99" t="s">
        <v>135</v>
      </c>
      <c r="C297" s="99" t="s">
        <v>135</v>
      </c>
      <c r="D297" s="100" t="s">
        <v>73</v>
      </c>
      <c r="E297" s="99"/>
      <c r="F297" s="87">
        <f>F298+F301</f>
        <v>26550</v>
      </c>
      <c r="G297" s="87">
        <f aca="true" t="shared" si="332" ref="G297:O297">G298+G300</f>
        <v>4147</v>
      </c>
      <c r="H297" s="87">
        <f t="shared" si="332"/>
        <v>30697</v>
      </c>
      <c r="I297" s="87">
        <f t="shared" si="332"/>
        <v>0</v>
      </c>
      <c r="J297" s="87">
        <f t="shared" si="332"/>
        <v>33007</v>
      </c>
      <c r="K297" s="87">
        <f t="shared" si="332"/>
        <v>-489</v>
      </c>
      <c r="L297" s="87">
        <f t="shared" si="332"/>
        <v>-524</v>
      </c>
      <c r="M297" s="87">
        <f t="shared" si="332"/>
        <v>32483</v>
      </c>
      <c r="N297" s="87">
        <f t="shared" si="332"/>
        <v>-10003</v>
      </c>
      <c r="O297" s="87">
        <f t="shared" si="332"/>
        <v>22480</v>
      </c>
      <c r="P297" s="87">
        <f aca="true" t="shared" si="333" ref="P297:U297">P298+P300</f>
        <v>0</v>
      </c>
      <c r="Q297" s="87">
        <f t="shared" si="333"/>
        <v>23114</v>
      </c>
      <c r="R297" s="87">
        <f t="shared" si="333"/>
        <v>0</v>
      </c>
      <c r="S297" s="87">
        <f t="shared" si="333"/>
        <v>0</v>
      </c>
      <c r="T297" s="87">
        <f t="shared" si="333"/>
        <v>22480</v>
      </c>
      <c r="U297" s="87">
        <f t="shared" si="333"/>
        <v>23114</v>
      </c>
      <c r="V297" s="87">
        <f aca="true" t="shared" si="334" ref="V297:AB297">V298+V300</f>
        <v>0</v>
      </c>
      <c r="W297" s="87">
        <f t="shared" si="334"/>
        <v>0</v>
      </c>
      <c r="X297" s="87">
        <f t="shared" si="334"/>
        <v>22480</v>
      </c>
      <c r="Y297" s="87">
        <f t="shared" si="334"/>
        <v>23114</v>
      </c>
      <c r="Z297" s="87">
        <f t="shared" si="334"/>
        <v>0</v>
      </c>
      <c r="AA297" s="88">
        <f t="shared" si="334"/>
        <v>22480</v>
      </c>
      <c r="AB297" s="88">
        <f t="shared" si="334"/>
        <v>23114</v>
      </c>
      <c r="AC297" s="88">
        <f>AC298+AC300</f>
        <v>0</v>
      </c>
      <c r="AD297" s="88">
        <f>AD298+AD300</f>
        <v>0</v>
      </c>
      <c r="AE297" s="88"/>
      <c r="AF297" s="87">
        <f aca="true" t="shared" si="335" ref="AF297:AM297">AF298+AF300</f>
        <v>22480</v>
      </c>
      <c r="AG297" s="87">
        <f t="shared" si="335"/>
        <v>0</v>
      </c>
      <c r="AH297" s="87">
        <f t="shared" si="335"/>
        <v>23114</v>
      </c>
      <c r="AI297" s="87">
        <f t="shared" si="335"/>
        <v>0</v>
      </c>
      <c r="AJ297" s="87">
        <f t="shared" si="335"/>
        <v>0</v>
      </c>
      <c r="AK297" s="87">
        <f t="shared" si="335"/>
        <v>22480</v>
      </c>
      <c r="AL297" s="87">
        <f t="shared" si="335"/>
        <v>0</v>
      </c>
      <c r="AM297" s="87">
        <f t="shared" si="335"/>
        <v>23114</v>
      </c>
      <c r="AN297" s="87">
        <f aca="true" t="shared" si="336" ref="AN297:AV297">AN298+AN299+AN300</f>
        <v>2762</v>
      </c>
      <c r="AO297" s="87">
        <f t="shared" si="336"/>
        <v>25876</v>
      </c>
      <c r="AP297" s="87">
        <f t="shared" si="336"/>
        <v>0</v>
      </c>
      <c r="AQ297" s="87">
        <f t="shared" si="336"/>
        <v>25876</v>
      </c>
      <c r="AR297" s="87">
        <f t="shared" si="336"/>
        <v>0</v>
      </c>
      <c r="AS297" s="87">
        <f t="shared" si="336"/>
        <v>0</v>
      </c>
      <c r="AT297" s="87">
        <f t="shared" si="336"/>
        <v>25876</v>
      </c>
      <c r="AU297" s="87">
        <f t="shared" si="336"/>
        <v>25876</v>
      </c>
      <c r="AV297" s="87">
        <f t="shared" si="336"/>
        <v>0</v>
      </c>
      <c r="AW297" s="87">
        <f aca="true" t="shared" si="337" ref="AW297:BC297">AW298+AW299+AW300</f>
        <v>0</v>
      </c>
      <c r="AX297" s="87">
        <f t="shared" si="337"/>
        <v>25876</v>
      </c>
      <c r="AY297" s="87">
        <f t="shared" si="337"/>
        <v>25876</v>
      </c>
      <c r="AZ297" s="87">
        <f t="shared" si="337"/>
        <v>0</v>
      </c>
      <c r="BA297" s="87">
        <f t="shared" si="337"/>
        <v>0</v>
      </c>
      <c r="BB297" s="87">
        <f t="shared" si="337"/>
        <v>25876</v>
      </c>
      <c r="BC297" s="87">
        <f t="shared" si="337"/>
        <v>25876</v>
      </c>
      <c r="BD297" s="160"/>
      <c r="BE297" s="160"/>
      <c r="BF297" s="87">
        <f aca="true" t="shared" si="338" ref="BF297:BP297">BF298+BF299+BF300</f>
        <v>25876</v>
      </c>
      <c r="BG297" s="87">
        <f t="shared" si="338"/>
        <v>25876</v>
      </c>
      <c r="BH297" s="87">
        <f>BH298+BH299+BH300</f>
        <v>0</v>
      </c>
      <c r="BI297" s="87">
        <f>BI298+BI299+BI300</f>
        <v>0</v>
      </c>
      <c r="BJ297" s="87">
        <f>BJ298+BJ299+BJ300</f>
        <v>25876</v>
      </c>
      <c r="BK297" s="87">
        <f>BK298+BK299+BK300</f>
        <v>25876</v>
      </c>
      <c r="BL297" s="87">
        <f t="shared" si="338"/>
        <v>0</v>
      </c>
      <c r="BM297" s="87">
        <f t="shared" si="338"/>
        <v>0</v>
      </c>
      <c r="BN297" s="87">
        <f t="shared" si="338"/>
        <v>25876</v>
      </c>
      <c r="BO297" s="87"/>
      <c r="BP297" s="87">
        <f t="shared" si="338"/>
        <v>25876</v>
      </c>
      <c r="BQ297" s="87">
        <f>BQ298+BQ299+BQ300</f>
        <v>0</v>
      </c>
      <c r="BR297" s="87">
        <f>BR298+BR299+BR300</f>
        <v>0</v>
      </c>
      <c r="BS297" s="87">
        <f>BS298+BS299+BS300</f>
        <v>25876</v>
      </c>
      <c r="BT297" s="87">
        <f>BT298+BT299+BT300</f>
        <v>0</v>
      </c>
      <c r="BU297" s="87">
        <f>BU298+BU299+BU300</f>
        <v>25876</v>
      </c>
      <c r="BV297" s="23"/>
      <c r="BW297" s="23"/>
      <c r="BX297" s="23"/>
    </row>
    <row r="298" spans="1:76" s="24" customFormat="1" ht="30" customHeight="1">
      <c r="A298" s="98" t="s">
        <v>128</v>
      </c>
      <c r="B298" s="99" t="s">
        <v>135</v>
      </c>
      <c r="C298" s="99" t="s">
        <v>135</v>
      </c>
      <c r="D298" s="100" t="s">
        <v>73</v>
      </c>
      <c r="E298" s="99" t="s">
        <v>129</v>
      </c>
      <c r="F298" s="87">
        <v>26550</v>
      </c>
      <c r="G298" s="87">
        <f>H298-F298</f>
        <v>4147</v>
      </c>
      <c r="H298" s="109">
        <f>30697</f>
        <v>30697</v>
      </c>
      <c r="I298" s="109"/>
      <c r="J298" s="109">
        <f>33007</f>
        <v>33007</v>
      </c>
      <c r="K298" s="109">
        <v>-489</v>
      </c>
      <c r="L298" s="109">
        <v>-524</v>
      </c>
      <c r="M298" s="87">
        <v>32483</v>
      </c>
      <c r="N298" s="87">
        <f>O298-M298</f>
        <v>-10003</v>
      </c>
      <c r="O298" s="87">
        <v>22480</v>
      </c>
      <c r="P298" s="87"/>
      <c r="Q298" s="87">
        <v>23114</v>
      </c>
      <c r="R298" s="160"/>
      <c r="S298" s="160"/>
      <c r="T298" s="87">
        <f>O298+R298</f>
        <v>22480</v>
      </c>
      <c r="U298" s="87">
        <f>Q298+S298</f>
        <v>23114</v>
      </c>
      <c r="V298" s="160"/>
      <c r="W298" s="160"/>
      <c r="X298" s="87">
        <f>T298+V298</f>
        <v>22480</v>
      </c>
      <c r="Y298" s="87">
        <f>U298+W298</f>
        <v>23114</v>
      </c>
      <c r="Z298" s="160"/>
      <c r="AA298" s="88">
        <f>X298+Z298</f>
        <v>22480</v>
      </c>
      <c r="AB298" s="88">
        <f>Y298</f>
        <v>23114</v>
      </c>
      <c r="AC298" s="161"/>
      <c r="AD298" s="161"/>
      <c r="AE298" s="161"/>
      <c r="AF298" s="87">
        <f>AA298+AC298</f>
        <v>22480</v>
      </c>
      <c r="AG298" s="160"/>
      <c r="AH298" s="87">
        <f>AB298</f>
        <v>23114</v>
      </c>
      <c r="AI298" s="160"/>
      <c r="AJ298" s="160"/>
      <c r="AK298" s="87">
        <f>AF298+AI298</f>
        <v>22480</v>
      </c>
      <c r="AL298" s="87">
        <f>AG298</f>
        <v>0</v>
      </c>
      <c r="AM298" s="87">
        <f>AH298+AJ298</f>
        <v>23114</v>
      </c>
      <c r="AN298" s="87">
        <f>AO298-AM298</f>
        <v>262</v>
      </c>
      <c r="AO298" s="87">
        <f>23376</f>
        <v>23376</v>
      </c>
      <c r="AP298" s="87"/>
      <c r="AQ298" s="87">
        <f>23376</f>
        <v>23376</v>
      </c>
      <c r="AR298" s="87"/>
      <c r="AS298" s="160"/>
      <c r="AT298" s="87">
        <f>AO298+AR298</f>
        <v>23376</v>
      </c>
      <c r="AU298" s="87">
        <f>AQ298+AS298</f>
        <v>23376</v>
      </c>
      <c r="AV298" s="160"/>
      <c r="AW298" s="160"/>
      <c r="AX298" s="87">
        <f>AT298+AV298</f>
        <v>23376</v>
      </c>
      <c r="AY298" s="87">
        <f>AU298</f>
        <v>23376</v>
      </c>
      <c r="AZ298" s="160"/>
      <c r="BA298" s="160"/>
      <c r="BB298" s="87">
        <f>AX298+AZ298</f>
        <v>23376</v>
      </c>
      <c r="BC298" s="87">
        <f>AY298+BA298</f>
        <v>23376</v>
      </c>
      <c r="BD298" s="160"/>
      <c r="BE298" s="160"/>
      <c r="BF298" s="87">
        <f>BB298+BD298</f>
        <v>23376</v>
      </c>
      <c r="BG298" s="87">
        <f>BC298+BE298</f>
        <v>23376</v>
      </c>
      <c r="BH298" s="160"/>
      <c r="BI298" s="160"/>
      <c r="BJ298" s="87">
        <f>BB298+BH298</f>
        <v>23376</v>
      </c>
      <c r="BK298" s="87">
        <f>BC298+BI298</f>
        <v>23376</v>
      </c>
      <c r="BL298" s="160"/>
      <c r="BM298" s="160"/>
      <c r="BN298" s="87">
        <f>BJ298+BL298</f>
        <v>23376</v>
      </c>
      <c r="BO298" s="87"/>
      <c r="BP298" s="87">
        <f>BK298+BM298</f>
        <v>23376</v>
      </c>
      <c r="BQ298" s="87"/>
      <c r="BR298" s="160"/>
      <c r="BS298" s="87">
        <f>BN298+BQ298</f>
        <v>23376</v>
      </c>
      <c r="BT298" s="87">
        <f>BO298</f>
        <v>0</v>
      </c>
      <c r="BU298" s="87">
        <f>BP298+BR298</f>
        <v>23376</v>
      </c>
      <c r="BV298" s="23"/>
      <c r="BW298" s="23"/>
      <c r="BX298" s="23"/>
    </row>
    <row r="299" spans="1:76" s="24" customFormat="1" ht="81" customHeight="1">
      <c r="A299" s="133" t="s">
        <v>229</v>
      </c>
      <c r="B299" s="99" t="s">
        <v>135</v>
      </c>
      <c r="C299" s="99" t="s">
        <v>135</v>
      </c>
      <c r="D299" s="100" t="s">
        <v>73</v>
      </c>
      <c r="E299" s="99" t="s">
        <v>230</v>
      </c>
      <c r="F299" s="87"/>
      <c r="G299" s="87"/>
      <c r="H299" s="109"/>
      <c r="I299" s="109"/>
      <c r="J299" s="109"/>
      <c r="K299" s="109"/>
      <c r="L299" s="109"/>
      <c r="M299" s="87"/>
      <c r="N299" s="87"/>
      <c r="O299" s="87"/>
      <c r="P299" s="87"/>
      <c r="Q299" s="87"/>
      <c r="R299" s="160"/>
      <c r="S299" s="160"/>
      <c r="T299" s="87"/>
      <c r="U299" s="87"/>
      <c r="V299" s="160"/>
      <c r="W299" s="160"/>
      <c r="X299" s="87"/>
      <c r="Y299" s="87"/>
      <c r="Z299" s="160"/>
      <c r="AA299" s="88"/>
      <c r="AB299" s="88"/>
      <c r="AC299" s="161"/>
      <c r="AD299" s="161"/>
      <c r="AE299" s="161"/>
      <c r="AF299" s="87"/>
      <c r="AG299" s="160"/>
      <c r="AH299" s="87"/>
      <c r="AI299" s="160"/>
      <c r="AJ299" s="160"/>
      <c r="AK299" s="87"/>
      <c r="AL299" s="87"/>
      <c r="AM299" s="87"/>
      <c r="AN299" s="87">
        <f>AO299-AM299</f>
        <v>2500</v>
      </c>
      <c r="AO299" s="87">
        <v>2500</v>
      </c>
      <c r="AP299" s="87"/>
      <c r="AQ299" s="87">
        <v>2500</v>
      </c>
      <c r="AR299" s="87"/>
      <c r="AS299" s="160"/>
      <c r="AT299" s="87">
        <f>AO299+AR299</f>
        <v>2500</v>
      </c>
      <c r="AU299" s="87">
        <f>AQ299+AS299</f>
        <v>2500</v>
      </c>
      <c r="AV299" s="160"/>
      <c r="AW299" s="160"/>
      <c r="AX299" s="87">
        <f>AT299+AV299</f>
        <v>2500</v>
      </c>
      <c r="AY299" s="87">
        <f>AU299</f>
        <v>2500</v>
      </c>
      <c r="AZ299" s="160"/>
      <c r="BA299" s="160"/>
      <c r="BB299" s="87">
        <f>AX299+AZ299</f>
        <v>2500</v>
      </c>
      <c r="BC299" s="87">
        <f>AY299+BA299</f>
        <v>2500</v>
      </c>
      <c r="BD299" s="160"/>
      <c r="BE299" s="160"/>
      <c r="BF299" s="87">
        <f>BB299+BD299</f>
        <v>2500</v>
      </c>
      <c r="BG299" s="87">
        <f>BC299+BE299</f>
        <v>2500</v>
      </c>
      <c r="BH299" s="160"/>
      <c r="BI299" s="160"/>
      <c r="BJ299" s="87">
        <f>BB299+BH299</f>
        <v>2500</v>
      </c>
      <c r="BK299" s="87">
        <f>BC299+BI299</f>
        <v>2500</v>
      </c>
      <c r="BL299" s="160"/>
      <c r="BM299" s="160"/>
      <c r="BN299" s="87">
        <f>BJ299+BL299</f>
        <v>2500</v>
      </c>
      <c r="BO299" s="87"/>
      <c r="BP299" s="87">
        <f>BK299+BM299</f>
        <v>2500</v>
      </c>
      <c r="BQ299" s="87"/>
      <c r="BR299" s="160"/>
      <c r="BS299" s="87">
        <f>BN299+BQ299</f>
        <v>2500</v>
      </c>
      <c r="BT299" s="87">
        <f>BO299</f>
        <v>0</v>
      </c>
      <c r="BU299" s="87">
        <f>BP299+BR299</f>
        <v>2500</v>
      </c>
      <c r="BV299" s="23"/>
      <c r="BW299" s="23"/>
      <c r="BX299" s="23"/>
    </row>
    <row r="300" spans="1:76" s="24" customFormat="1" ht="33" hidden="1">
      <c r="A300" s="99" t="s">
        <v>135</v>
      </c>
      <c r="B300" s="99" t="s">
        <v>135</v>
      </c>
      <c r="C300" s="100" t="s">
        <v>73</v>
      </c>
      <c r="D300" s="100" t="s">
        <v>227</v>
      </c>
      <c r="E300" s="99"/>
      <c r="F300" s="87"/>
      <c r="G300" s="87">
        <f>G301</f>
        <v>0</v>
      </c>
      <c r="H300" s="87">
        <f>H301</f>
        <v>0</v>
      </c>
      <c r="I300" s="87">
        <f>I301</f>
        <v>0</v>
      </c>
      <c r="J300" s="87">
        <f>J301</f>
        <v>0</v>
      </c>
      <c r="K300" s="186"/>
      <c r="L300" s="186"/>
      <c r="M300" s="186"/>
      <c r="N300" s="186"/>
      <c r="O300" s="186"/>
      <c r="P300" s="186"/>
      <c r="Q300" s="186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1"/>
      <c r="AB300" s="161"/>
      <c r="AC300" s="161"/>
      <c r="AD300" s="161"/>
      <c r="AE300" s="161"/>
      <c r="AF300" s="160"/>
      <c r="AG300" s="160"/>
      <c r="AH300" s="160"/>
      <c r="AI300" s="160"/>
      <c r="AJ300" s="160"/>
      <c r="AK300" s="162"/>
      <c r="AL300" s="162"/>
      <c r="AM300" s="162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23"/>
      <c r="BW300" s="23"/>
      <c r="BX300" s="23"/>
    </row>
    <row r="301" spans="1:76" s="24" customFormat="1" ht="82.5" hidden="1">
      <c r="A301" s="133" t="s">
        <v>229</v>
      </c>
      <c r="B301" s="99" t="s">
        <v>135</v>
      </c>
      <c r="C301" s="99" t="s">
        <v>135</v>
      </c>
      <c r="D301" s="100" t="s">
        <v>227</v>
      </c>
      <c r="E301" s="99" t="s">
        <v>230</v>
      </c>
      <c r="F301" s="87"/>
      <c r="G301" s="87">
        <f>H301-F301</f>
        <v>0</v>
      </c>
      <c r="H301" s="109">
        <f>5989-5989</f>
        <v>0</v>
      </c>
      <c r="I301" s="109"/>
      <c r="J301" s="109">
        <f>6414-6414</f>
        <v>0</v>
      </c>
      <c r="K301" s="186"/>
      <c r="L301" s="186"/>
      <c r="M301" s="186"/>
      <c r="N301" s="186"/>
      <c r="O301" s="186"/>
      <c r="P301" s="186"/>
      <c r="Q301" s="186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1"/>
      <c r="AB301" s="161"/>
      <c r="AC301" s="161"/>
      <c r="AD301" s="161"/>
      <c r="AE301" s="161"/>
      <c r="AF301" s="160"/>
      <c r="AG301" s="160"/>
      <c r="AH301" s="160"/>
      <c r="AI301" s="160"/>
      <c r="AJ301" s="160"/>
      <c r="AK301" s="162"/>
      <c r="AL301" s="162"/>
      <c r="AM301" s="162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  <c r="BU301" s="160"/>
      <c r="BV301" s="23"/>
      <c r="BW301" s="23"/>
      <c r="BX301" s="23"/>
    </row>
    <row r="302" spans="1:76" s="24" customFormat="1" ht="33" customHeight="1">
      <c r="A302" s="98" t="s">
        <v>74</v>
      </c>
      <c r="B302" s="99" t="s">
        <v>135</v>
      </c>
      <c r="C302" s="99" t="s">
        <v>135</v>
      </c>
      <c r="D302" s="100" t="s">
        <v>75</v>
      </c>
      <c r="E302" s="99"/>
      <c r="F302" s="101">
        <f aca="true" t="shared" si="339" ref="F302:BC302">F303</f>
        <v>5192</v>
      </c>
      <c r="G302" s="101">
        <f t="shared" si="339"/>
        <v>8701</v>
      </c>
      <c r="H302" s="101">
        <f t="shared" si="339"/>
        <v>13893</v>
      </c>
      <c r="I302" s="101">
        <f t="shared" si="339"/>
        <v>0</v>
      </c>
      <c r="J302" s="101">
        <f t="shared" si="339"/>
        <v>14880</v>
      </c>
      <c r="K302" s="101">
        <f t="shared" si="339"/>
        <v>0</v>
      </c>
      <c r="L302" s="101">
        <f t="shared" si="339"/>
        <v>0</v>
      </c>
      <c r="M302" s="101">
        <f t="shared" si="339"/>
        <v>14880</v>
      </c>
      <c r="N302" s="101">
        <f t="shared" si="339"/>
        <v>-9909</v>
      </c>
      <c r="O302" s="101">
        <f t="shared" si="339"/>
        <v>4971</v>
      </c>
      <c r="P302" s="101">
        <f t="shared" si="339"/>
        <v>4971</v>
      </c>
      <c r="Q302" s="101">
        <f t="shared" si="339"/>
        <v>4971</v>
      </c>
      <c r="R302" s="101">
        <f t="shared" si="339"/>
        <v>0</v>
      </c>
      <c r="S302" s="101">
        <f t="shared" si="339"/>
        <v>0</v>
      </c>
      <c r="T302" s="101">
        <f t="shared" si="339"/>
        <v>4971</v>
      </c>
      <c r="U302" s="101">
        <f t="shared" si="339"/>
        <v>4971</v>
      </c>
      <c r="V302" s="101">
        <f t="shared" si="339"/>
        <v>0</v>
      </c>
      <c r="W302" s="101">
        <f t="shared" si="339"/>
        <v>0</v>
      </c>
      <c r="X302" s="101">
        <f t="shared" si="339"/>
        <v>4971</v>
      </c>
      <c r="Y302" s="101">
        <f t="shared" si="339"/>
        <v>4971</v>
      </c>
      <c r="Z302" s="101">
        <f t="shared" si="339"/>
        <v>0</v>
      </c>
      <c r="AA302" s="102">
        <f t="shared" si="339"/>
        <v>4971</v>
      </c>
      <c r="AB302" s="102">
        <f t="shared" si="339"/>
        <v>4971</v>
      </c>
      <c r="AC302" s="102">
        <f t="shared" si="339"/>
        <v>0</v>
      </c>
      <c r="AD302" s="102">
        <f t="shared" si="339"/>
        <v>0</v>
      </c>
      <c r="AE302" s="102"/>
      <c r="AF302" s="101">
        <f t="shared" si="339"/>
        <v>4971</v>
      </c>
      <c r="AG302" s="101">
        <f t="shared" si="339"/>
        <v>0</v>
      </c>
      <c r="AH302" s="101">
        <f t="shared" si="339"/>
        <v>4971</v>
      </c>
      <c r="AI302" s="101">
        <f t="shared" si="339"/>
        <v>0</v>
      </c>
      <c r="AJ302" s="101">
        <f t="shared" si="339"/>
        <v>0</v>
      </c>
      <c r="AK302" s="101">
        <f t="shared" si="339"/>
        <v>4971</v>
      </c>
      <c r="AL302" s="101">
        <f t="shared" si="339"/>
        <v>0</v>
      </c>
      <c r="AM302" s="101">
        <f t="shared" si="339"/>
        <v>4971</v>
      </c>
      <c r="AN302" s="101">
        <f t="shared" si="339"/>
        <v>4280</v>
      </c>
      <c r="AO302" s="101">
        <f t="shared" si="339"/>
        <v>9251</v>
      </c>
      <c r="AP302" s="101">
        <f t="shared" si="339"/>
        <v>0</v>
      </c>
      <c r="AQ302" s="101">
        <f t="shared" si="339"/>
        <v>9251</v>
      </c>
      <c r="AR302" s="101">
        <f t="shared" si="339"/>
        <v>0</v>
      </c>
      <c r="AS302" s="101">
        <f t="shared" si="339"/>
        <v>0</v>
      </c>
      <c r="AT302" s="101">
        <f t="shared" si="339"/>
        <v>9251</v>
      </c>
      <c r="AU302" s="101">
        <f t="shared" si="339"/>
        <v>9251</v>
      </c>
      <c r="AV302" s="101">
        <f t="shared" si="339"/>
        <v>0</v>
      </c>
      <c r="AW302" s="101">
        <f t="shared" si="339"/>
        <v>0</v>
      </c>
      <c r="AX302" s="101">
        <f t="shared" si="339"/>
        <v>9251</v>
      </c>
      <c r="AY302" s="101">
        <f t="shared" si="339"/>
        <v>9251</v>
      </c>
      <c r="AZ302" s="101">
        <f t="shared" si="339"/>
        <v>0</v>
      </c>
      <c r="BA302" s="101">
        <f t="shared" si="339"/>
        <v>0</v>
      </c>
      <c r="BB302" s="101">
        <f t="shared" si="339"/>
        <v>9251</v>
      </c>
      <c r="BC302" s="101">
        <f t="shared" si="339"/>
        <v>9251</v>
      </c>
      <c r="BD302" s="160"/>
      <c r="BE302" s="160"/>
      <c r="BF302" s="101">
        <f aca="true" t="shared" si="340" ref="BF302:BU302">BF303</f>
        <v>9251</v>
      </c>
      <c r="BG302" s="101">
        <f t="shared" si="340"/>
        <v>9251</v>
      </c>
      <c r="BH302" s="101">
        <f t="shared" si="340"/>
        <v>0</v>
      </c>
      <c r="BI302" s="101">
        <f t="shared" si="340"/>
        <v>0</v>
      </c>
      <c r="BJ302" s="101">
        <f t="shared" si="340"/>
        <v>9251</v>
      </c>
      <c r="BK302" s="101">
        <f t="shared" si="340"/>
        <v>9251</v>
      </c>
      <c r="BL302" s="101">
        <f t="shared" si="340"/>
        <v>0</v>
      </c>
      <c r="BM302" s="101">
        <f t="shared" si="340"/>
        <v>0</v>
      </c>
      <c r="BN302" s="101">
        <f t="shared" si="340"/>
        <v>9251</v>
      </c>
      <c r="BO302" s="101"/>
      <c r="BP302" s="101">
        <f t="shared" si="340"/>
        <v>9251</v>
      </c>
      <c r="BQ302" s="101">
        <f t="shared" si="340"/>
        <v>0</v>
      </c>
      <c r="BR302" s="101">
        <f t="shared" si="340"/>
        <v>0</v>
      </c>
      <c r="BS302" s="101">
        <f t="shared" si="340"/>
        <v>9251</v>
      </c>
      <c r="BT302" s="101">
        <f t="shared" si="340"/>
        <v>0</v>
      </c>
      <c r="BU302" s="101">
        <f t="shared" si="340"/>
        <v>9251</v>
      </c>
      <c r="BV302" s="23"/>
      <c r="BW302" s="23"/>
      <c r="BX302" s="23"/>
    </row>
    <row r="303" spans="1:76" s="24" customFormat="1" ht="50.25" customHeight="1">
      <c r="A303" s="98" t="s">
        <v>136</v>
      </c>
      <c r="B303" s="99" t="s">
        <v>135</v>
      </c>
      <c r="C303" s="99" t="s">
        <v>135</v>
      </c>
      <c r="D303" s="100" t="s">
        <v>75</v>
      </c>
      <c r="E303" s="99" t="s">
        <v>137</v>
      </c>
      <c r="F303" s="87">
        <v>5192</v>
      </c>
      <c r="G303" s="87">
        <f>H303-F303</f>
        <v>8701</v>
      </c>
      <c r="H303" s="109">
        <v>13893</v>
      </c>
      <c r="I303" s="109"/>
      <c r="J303" s="109">
        <v>14880</v>
      </c>
      <c r="K303" s="186"/>
      <c r="L303" s="186"/>
      <c r="M303" s="87">
        <v>14880</v>
      </c>
      <c r="N303" s="87">
        <f>O303-M303</f>
        <v>-9909</v>
      </c>
      <c r="O303" s="87">
        <v>4971</v>
      </c>
      <c r="P303" s="87">
        <v>4971</v>
      </c>
      <c r="Q303" s="87">
        <v>4971</v>
      </c>
      <c r="R303" s="160"/>
      <c r="S303" s="160"/>
      <c r="T303" s="87">
        <f>O303+R303</f>
        <v>4971</v>
      </c>
      <c r="U303" s="87">
        <f>Q303+S303</f>
        <v>4971</v>
      </c>
      <c r="V303" s="160"/>
      <c r="W303" s="160"/>
      <c r="X303" s="87">
        <f>T303+V303</f>
        <v>4971</v>
      </c>
      <c r="Y303" s="87">
        <f>U303+W303</f>
        <v>4971</v>
      </c>
      <c r="Z303" s="160"/>
      <c r="AA303" s="88">
        <f>X303+Z303</f>
        <v>4971</v>
      </c>
      <c r="AB303" s="88">
        <f>Y303</f>
        <v>4971</v>
      </c>
      <c r="AC303" s="161"/>
      <c r="AD303" s="161"/>
      <c r="AE303" s="161"/>
      <c r="AF303" s="87">
        <f>AA303+AC303</f>
        <v>4971</v>
      </c>
      <c r="AG303" s="160"/>
      <c r="AH303" s="87">
        <f>AB303</f>
        <v>4971</v>
      </c>
      <c r="AI303" s="160"/>
      <c r="AJ303" s="160"/>
      <c r="AK303" s="87">
        <f>AF303+AI303</f>
        <v>4971</v>
      </c>
      <c r="AL303" s="87">
        <f>AG303</f>
        <v>0</v>
      </c>
      <c r="AM303" s="87">
        <f>AH303+AJ303</f>
        <v>4971</v>
      </c>
      <c r="AN303" s="87">
        <f>AO303-AM303</f>
        <v>4280</v>
      </c>
      <c r="AO303" s="87">
        <v>9251</v>
      </c>
      <c r="AP303" s="87"/>
      <c r="AQ303" s="87">
        <v>9251</v>
      </c>
      <c r="AR303" s="87"/>
      <c r="AS303" s="160"/>
      <c r="AT303" s="87">
        <f>AO303+AR303</f>
        <v>9251</v>
      </c>
      <c r="AU303" s="87">
        <f>AQ303+AS303</f>
        <v>9251</v>
      </c>
      <c r="AV303" s="160"/>
      <c r="AW303" s="160"/>
      <c r="AX303" s="87">
        <f>AT303+AV303</f>
        <v>9251</v>
      </c>
      <c r="AY303" s="87">
        <f>AU303</f>
        <v>9251</v>
      </c>
      <c r="AZ303" s="160"/>
      <c r="BA303" s="160"/>
      <c r="BB303" s="87">
        <f>AX303+AZ303</f>
        <v>9251</v>
      </c>
      <c r="BC303" s="87">
        <f>AY303+BA303</f>
        <v>9251</v>
      </c>
      <c r="BD303" s="160"/>
      <c r="BE303" s="160"/>
      <c r="BF303" s="87">
        <f>BB303+BD303</f>
        <v>9251</v>
      </c>
      <c r="BG303" s="87">
        <f>BC303+BE303</f>
        <v>9251</v>
      </c>
      <c r="BH303" s="160"/>
      <c r="BI303" s="160"/>
      <c r="BJ303" s="87">
        <f>BB303+BH303</f>
        <v>9251</v>
      </c>
      <c r="BK303" s="87">
        <f>BC303+BI303</f>
        <v>9251</v>
      </c>
      <c r="BL303" s="160"/>
      <c r="BM303" s="160"/>
      <c r="BN303" s="87">
        <f>BJ303+BL303</f>
        <v>9251</v>
      </c>
      <c r="BO303" s="87"/>
      <c r="BP303" s="87">
        <f>BK303+BM303</f>
        <v>9251</v>
      </c>
      <c r="BQ303" s="87"/>
      <c r="BR303" s="160"/>
      <c r="BS303" s="87">
        <f>BN303+BQ303</f>
        <v>9251</v>
      </c>
      <c r="BT303" s="87">
        <f>BO303</f>
        <v>0</v>
      </c>
      <c r="BU303" s="87">
        <f>BP303+BR303</f>
        <v>9251</v>
      </c>
      <c r="BV303" s="23"/>
      <c r="BW303" s="23"/>
      <c r="BX303" s="23"/>
    </row>
    <row r="304" spans="1:76" s="24" customFormat="1" ht="33" customHeight="1" hidden="1">
      <c r="A304" s="98" t="s">
        <v>120</v>
      </c>
      <c r="B304" s="99" t="s">
        <v>135</v>
      </c>
      <c r="C304" s="99" t="s">
        <v>135</v>
      </c>
      <c r="D304" s="100" t="s">
        <v>121</v>
      </c>
      <c r="E304" s="99"/>
      <c r="F304" s="87">
        <f>F305</f>
        <v>12785</v>
      </c>
      <c r="G304" s="87">
        <f aca="true" t="shared" si="341" ref="G304:M304">G305+G306</f>
        <v>8594</v>
      </c>
      <c r="H304" s="87">
        <f t="shared" si="341"/>
        <v>21379</v>
      </c>
      <c r="I304" s="87">
        <f t="shared" si="341"/>
        <v>0</v>
      </c>
      <c r="J304" s="87">
        <f t="shared" si="341"/>
        <v>22900</v>
      </c>
      <c r="K304" s="87">
        <f t="shared" si="341"/>
        <v>489</v>
      </c>
      <c r="L304" s="87">
        <f t="shared" si="341"/>
        <v>524</v>
      </c>
      <c r="M304" s="87">
        <f t="shared" si="341"/>
        <v>23424</v>
      </c>
      <c r="N304" s="87">
        <f aca="true" t="shared" si="342" ref="N304:Y304">N305+N306+N308+N317+N313</f>
        <v>-15127</v>
      </c>
      <c r="O304" s="87">
        <f t="shared" si="342"/>
        <v>8297</v>
      </c>
      <c r="P304" s="87">
        <f t="shared" si="342"/>
        <v>0</v>
      </c>
      <c r="Q304" s="87">
        <f t="shared" si="342"/>
        <v>7663</v>
      </c>
      <c r="R304" s="87">
        <f t="shared" si="342"/>
        <v>0</v>
      </c>
      <c r="S304" s="87">
        <f t="shared" si="342"/>
        <v>0</v>
      </c>
      <c r="T304" s="87">
        <f t="shared" si="342"/>
        <v>8297</v>
      </c>
      <c r="U304" s="87">
        <f t="shared" si="342"/>
        <v>7663</v>
      </c>
      <c r="V304" s="87">
        <f t="shared" si="342"/>
        <v>0</v>
      </c>
      <c r="W304" s="87">
        <f t="shared" si="342"/>
        <v>0</v>
      </c>
      <c r="X304" s="87">
        <f t="shared" si="342"/>
        <v>8297</v>
      </c>
      <c r="Y304" s="87">
        <f t="shared" si="342"/>
        <v>7663</v>
      </c>
      <c r="Z304" s="87">
        <f>Z305+Z306+Z308+Z317+Z313</f>
        <v>0</v>
      </c>
      <c r="AA304" s="88">
        <f>AA305+AA306+AA308+AA317+AA313</f>
        <v>8297</v>
      </c>
      <c r="AB304" s="88">
        <f>AB305+AB306+AB308+AB317+AB313</f>
        <v>7663</v>
      </c>
      <c r="AC304" s="88">
        <f>AC305+AC306+AC308+AC317+AC313</f>
        <v>-830</v>
      </c>
      <c r="AD304" s="88">
        <f>AD305+AD306+AD308+AD317+AD313</f>
        <v>0</v>
      </c>
      <c r="AE304" s="88"/>
      <c r="AF304" s="87">
        <f aca="true" t="shared" si="343" ref="AF304:AU304">AF305+AF306+AF308+AF317+AF313</f>
        <v>7467</v>
      </c>
      <c r="AG304" s="87">
        <f t="shared" si="343"/>
        <v>0</v>
      </c>
      <c r="AH304" s="87">
        <f t="shared" si="343"/>
        <v>6833</v>
      </c>
      <c r="AI304" s="87">
        <f t="shared" si="343"/>
        <v>0</v>
      </c>
      <c r="AJ304" s="87">
        <f t="shared" si="343"/>
        <v>0</v>
      </c>
      <c r="AK304" s="87">
        <f t="shared" si="343"/>
        <v>7467</v>
      </c>
      <c r="AL304" s="87">
        <f t="shared" si="343"/>
        <v>0</v>
      </c>
      <c r="AM304" s="87">
        <f t="shared" si="343"/>
        <v>6833</v>
      </c>
      <c r="AN304" s="87">
        <f t="shared" si="343"/>
        <v>-6833</v>
      </c>
      <c r="AO304" s="87">
        <f t="shared" si="343"/>
        <v>0</v>
      </c>
      <c r="AP304" s="87">
        <f t="shared" si="343"/>
        <v>0</v>
      </c>
      <c r="AQ304" s="87">
        <f t="shared" si="343"/>
        <v>0</v>
      </c>
      <c r="AR304" s="87">
        <f t="shared" si="343"/>
        <v>0</v>
      </c>
      <c r="AS304" s="87">
        <f t="shared" si="343"/>
        <v>0</v>
      </c>
      <c r="AT304" s="87">
        <f t="shared" si="343"/>
        <v>0</v>
      </c>
      <c r="AU304" s="87">
        <f t="shared" si="343"/>
        <v>0</v>
      </c>
      <c r="AV304" s="160"/>
      <c r="AW304" s="160"/>
      <c r="AX304" s="87">
        <f>AX305+AX306+AX308+AX317+AX313</f>
        <v>0</v>
      </c>
      <c r="AY304" s="87">
        <f>AY305+AY306+AY308+AY317+AY313</f>
        <v>0</v>
      </c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  <c r="BU304" s="160"/>
      <c r="BV304" s="23"/>
      <c r="BW304" s="23"/>
      <c r="BX304" s="23"/>
    </row>
    <row r="305" spans="1:76" s="24" customFormat="1" ht="66" customHeight="1" hidden="1">
      <c r="A305" s="98" t="s">
        <v>136</v>
      </c>
      <c r="B305" s="99" t="s">
        <v>135</v>
      </c>
      <c r="C305" s="99" t="s">
        <v>135</v>
      </c>
      <c r="D305" s="100" t="s">
        <v>121</v>
      </c>
      <c r="E305" s="99" t="s">
        <v>137</v>
      </c>
      <c r="F305" s="87">
        <v>12785</v>
      </c>
      <c r="G305" s="87">
        <f>H305-F305</f>
        <v>3461</v>
      </c>
      <c r="H305" s="109">
        <f>10599+5647</f>
        <v>16246</v>
      </c>
      <c r="I305" s="109"/>
      <c r="J305" s="109">
        <f>11352+6051</f>
        <v>17403</v>
      </c>
      <c r="K305" s="109">
        <v>489</v>
      </c>
      <c r="L305" s="109">
        <v>524</v>
      </c>
      <c r="M305" s="87">
        <v>17927</v>
      </c>
      <c r="N305" s="87">
        <f>O305-M305</f>
        <v>-17927</v>
      </c>
      <c r="O305" s="87"/>
      <c r="P305" s="87"/>
      <c r="Q305" s="87"/>
      <c r="R305" s="87"/>
      <c r="S305" s="87"/>
      <c r="T305" s="87"/>
      <c r="U305" s="87"/>
      <c r="V305" s="160"/>
      <c r="W305" s="160"/>
      <c r="X305" s="160"/>
      <c r="Y305" s="160"/>
      <c r="Z305" s="160"/>
      <c r="AA305" s="161"/>
      <c r="AB305" s="161"/>
      <c r="AC305" s="161"/>
      <c r="AD305" s="161"/>
      <c r="AE305" s="161"/>
      <c r="AF305" s="160"/>
      <c r="AG305" s="160"/>
      <c r="AH305" s="160"/>
      <c r="AI305" s="160"/>
      <c r="AJ305" s="160"/>
      <c r="AK305" s="162"/>
      <c r="AL305" s="162"/>
      <c r="AM305" s="162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  <c r="BV305" s="23"/>
      <c r="BW305" s="23"/>
      <c r="BX305" s="23"/>
    </row>
    <row r="306" spans="1:76" s="24" customFormat="1" ht="66" customHeight="1" hidden="1">
      <c r="A306" s="98" t="s">
        <v>228</v>
      </c>
      <c r="B306" s="99" t="s">
        <v>135</v>
      </c>
      <c r="C306" s="99" t="s">
        <v>135</v>
      </c>
      <c r="D306" s="100" t="s">
        <v>237</v>
      </c>
      <c r="E306" s="99"/>
      <c r="F306" s="87"/>
      <c r="G306" s="87">
        <f aca="true" t="shared" si="344" ref="G306:U306">G307</f>
        <v>5133</v>
      </c>
      <c r="H306" s="87">
        <f t="shared" si="344"/>
        <v>5133</v>
      </c>
      <c r="I306" s="87">
        <f t="shared" si="344"/>
        <v>0</v>
      </c>
      <c r="J306" s="87">
        <f t="shared" si="344"/>
        <v>5497</v>
      </c>
      <c r="K306" s="87">
        <f t="shared" si="344"/>
        <v>0</v>
      </c>
      <c r="L306" s="87">
        <f t="shared" si="344"/>
        <v>0</v>
      </c>
      <c r="M306" s="87">
        <f t="shared" si="344"/>
        <v>5497</v>
      </c>
      <c r="N306" s="87">
        <f t="shared" si="344"/>
        <v>-5497</v>
      </c>
      <c r="O306" s="87">
        <f t="shared" si="344"/>
        <v>0</v>
      </c>
      <c r="P306" s="87">
        <f t="shared" si="344"/>
        <v>0</v>
      </c>
      <c r="Q306" s="87">
        <f t="shared" si="344"/>
        <v>0</v>
      </c>
      <c r="R306" s="87">
        <f t="shared" si="344"/>
        <v>0</v>
      </c>
      <c r="S306" s="87">
        <f t="shared" si="344"/>
        <v>0</v>
      </c>
      <c r="T306" s="87">
        <f t="shared" si="344"/>
        <v>0</v>
      </c>
      <c r="U306" s="87">
        <f t="shared" si="344"/>
        <v>0</v>
      </c>
      <c r="V306" s="160"/>
      <c r="W306" s="160"/>
      <c r="X306" s="160"/>
      <c r="Y306" s="160"/>
      <c r="Z306" s="160"/>
      <c r="AA306" s="161"/>
      <c r="AB306" s="161"/>
      <c r="AC306" s="161"/>
      <c r="AD306" s="161"/>
      <c r="AE306" s="161"/>
      <c r="AF306" s="160"/>
      <c r="AG306" s="160"/>
      <c r="AH306" s="160"/>
      <c r="AI306" s="160"/>
      <c r="AJ306" s="160"/>
      <c r="AK306" s="162"/>
      <c r="AL306" s="162"/>
      <c r="AM306" s="162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0"/>
      <c r="BN306" s="160"/>
      <c r="BO306" s="160"/>
      <c r="BP306" s="160"/>
      <c r="BQ306" s="160"/>
      <c r="BR306" s="160"/>
      <c r="BS306" s="160"/>
      <c r="BT306" s="160"/>
      <c r="BU306" s="160"/>
      <c r="BV306" s="23"/>
      <c r="BW306" s="23"/>
      <c r="BX306" s="23"/>
    </row>
    <row r="307" spans="1:76" s="24" customFormat="1" ht="82.5" customHeight="1" hidden="1">
      <c r="A307" s="98" t="s">
        <v>289</v>
      </c>
      <c r="B307" s="99" t="s">
        <v>135</v>
      </c>
      <c r="C307" s="99" t="s">
        <v>135</v>
      </c>
      <c r="D307" s="100" t="s">
        <v>237</v>
      </c>
      <c r="E307" s="99" t="s">
        <v>230</v>
      </c>
      <c r="F307" s="87"/>
      <c r="G307" s="87">
        <f>H307-F307</f>
        <v>5133</v>
      </c>
      <c r="H307" s="109">
        <v>5133</v>
      </c>
      <c r="I307" s="109"/>
      <c r="J307" s="109">
        <v>5497</v>
      </c>
      <c r="K307" s="186"/>
      <c r="L307" s="186"/>
      <c r="M307" s="87">
        <v>5497</v>
      </c>
      <c r="N307" s="87">
        <f>O307-M307</f>
        <v>-5497</v>
      </c>
      <c r="O307" s="87"/>
      <c r="P307" s="87"/>
      <c r="Q307" s="87"/>
      <c r="R307" s="87"/>
      <c r="S307" s="87"/>
      <c r="T307" s="87"/>
      <c r="U307" s="87"/>
      <c r="V307" s="160"/>
      <c r="W307" s="160"/>
      <c r="X307" s="160"/>
      <c r="Y307" s="160"/>
      <c r="Z307" s="160"/>
      <c r="AA307" s="161"/>
      <c r="AB307" s="161"/>
      <c r="AC307" s="161"/>
      <c r="AD307" s="161"/>
      <c r="AE307" s="161"/>
      <c r="AF307" s="160"/>
      <c r="AG307" s="160"/>
      <c r="AH307" s="160"/>
      <c r="AI307" s="160"/>
      <c r="AJ307" s="160"/>
      <c r="AK307" s="162"/>
      <c r="AL307" s="162"/>
      <c r="AM307" s="162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  <c r="BU307" s="160"/>
      <c r="BV307" s="23"/>
      <c r="BW307" s="23"/>
      <c r="BX307" s="23"/>
    </row>
    <row r="308" spans="1:76" s="24" customFormat="1" ht="66" customHeight="1" hidden="1">
      <c r="A308" s="133" t="s">
        <v>292</v>
      </c>
      <c r="B308" s="99" t="s">
        <v>135</v>
      </c>
      <c r="C308" s="99" t="s">
        <v>135</v>
      </c>
      <c r="D308" s="100" t="s">
        <v>275</v>
      </c>
      <c r="E308" s="99"/>
      <c r="F308" s="87"/>
      <c r="G308" s="87"/>
      <c r="H308" s="109"/>
      <c r="I308" s="109"/>
      <c r="J308" s="109"/>
      <c r="K308" s="186"/>
      <c r="L308" s="186"/>
      <c r="M308" s="87"/>
      <c r="N308" s="87">
        <f aca="true" t="shared" si="345" ref="N308:U308">N309+N311</f>
        <v>3728</v>
      </c>
      <c r="O308" s="87">
        <f t="shared" si="345"/>
        <v>3728</v>
      </c>
      <c r="P308" s="87">
        <f t="shared" si="345"/>
        <v>0</v>
      </c>
      <c r="Q308" s="87">
        <f t="shared" si="345"/>
        <v>3583</v>
      </c>
      <c r="R308" s="87">
        <f t="shared" si="345"/>
        <v>0</v>
      </c>
      <c r="S308" s="87">
        <f t="shared" si="345"/>
        <v>0</v>
      </c>
      <c r="T308" s="87">
        <f t="shared" si="345"/>
        <v>3728</v>
      </c>
      <c r="U308" s="87">
        <f t="shared" si="345"/>
        <v>3583</v>
      </c>
      <c r="V308" s="87">
        <f aca="true" t="shared" si="346" ref="V308:AB308">V309+V311</f>
        <v>0</v>
      </c>
      <c r="W308" s="87">
        <f t="shared" si="346"/>
        <v>0</v>
      </c>
      <c r="X308" s="87">
        <f t="shared" si="346"/>
        <v>3728</v>
      </c>
      <c r="Y308" s="87">
        <f t="shared" si="346"/>
        <v>3583</v>
      </c>
      <c r="Z308" s="87">
        <f t="shared" si="346"/>
        <v>0</v>
      </c>
      <c r="AA308" s="88">
        <f t="shared" si="346"/>
        <v>3728</v>
      </c>
      <c r="AB308" s="88">
        <f t="shared" si="346"/>
        <v>3583</v>
      </c>
      <c r="AC308" s="88">
        <f>AC309+AC311</f>
        <v>-830</v>
      </c>
      <c r="AD308" s="88">
        <f>AD309+AD311</f>
        <v>0</v>
      </c>
      <c r="AE308" s="88"/>
      <c r="AF308" s="87">
        <f aca="true" t="shared" si="347" ref="AF308:AM308">AF309+AF311</f>
        <v>2898</v>
      </c>
      <c r="AG308" s="87">
        <f t="shared" si="347"/>
        <v>0</v>
      </c>
      <c r="AH308" s="87">
        <f t="shared" si="347"/>
        <v>2753</v>
      </c>
      <c r="AI308" s="87">
        <f t="shared" si="347"/>
        <v>0</v>
      </c>
      <c r="AJ308" s="87">
        <f t="shared" si="347"/>
        <v>0</v>
      </c>
      <c r="AK308" s="87">
        <f t="shared" si="347"/>
        <v>2898</v>
      </c>
      <c r="AL308" s="87">
        <f t="shared" si="347"/>
        <v>0</v>
      </c>
      <c r="AM308" s="87">
        <f t="shared" si="347"/>
        <v>2753</v>
      </c>
      <c r="AN308" s="87">
        <f>AN309+AN311</f>
        <v>-2753</v>
      </c>
      <c r="AO308" s="87">
        <f aca="true" t="shared" si="348" ref="AO308:AU308">AO309+AO311</f>
        <v>0</v>
      </c>
      <c r="AP308" s="87">
        <f t="shared" si="348"/>
        <v>0</v>
      </c>
      <c r="AQ308" s="87">
        <f t="shared" si="348"/>
        <v>0</v>
      </c>
      <c r="AR308" s="87">
        <f t="shared" si="348"/>
        <v>0</v>
      </c>
      <c r="AS308" s="87">
        <f t="shared" si="348"/>
        <v>0</v>
      </c>
      <c r="AT308" s="87">
        <f t="shared" si="348"/>
        <v>0</v>
      </c>
      <c r="AU308" s="87">
        <f t="shared" si="348"/>
        <v>0</v>
      </c>
      <c r="AV308" s="160"/>
      <c r="AW308" s="160"/>
      <c r="AX308" s="87">
        <f>AX309+AX311</f>
        <v>0</v>
      </c>
      <c r="AY308" s="87">
        <f>AY309+AY311</f>
        <v>0</v>
      </c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0"/>
      <c r="BN308" s="160"/>
      <c r="BO308" s="160"/>
      <c r="BP308" s="160"/>
      <c r="BQ308" s="160"/>
      <c r="BR308" s="160"/>
      <c r="BS308" s="160"/>
      <c r="BT308" s="160"/>
      <c r="BU308" s="160"/>
      <c r="BV308" s="23"/>
      <c r="BW308" s="23"/>
      <c r="BX308" s="23"/>
    </row>
    <row r="309" spans="1:76" s="24" customFormat="1" ht="99" customHeight="1" hidden="1">
      <c r="A309" s="133" t="s">
        <v>298</v>
      </c>
      <c r="B309" s="99" t="s">
        <v>135</v>
      </c>
      <c r="C309" s="99" t="s">
        <v>135</v>
      </c>
      <c r="D309" s="100" t="s">
        <v>277</v>
      </c>
      <c r="E309" s="99"/>
      <c r="F309" s="87"/>
      <c r="G309" s="87"/>
      <c r="H309" s="109"/>
      <c r="I309" s="109"/>
      <c r="J309" s="109"/>
      <c r="K309" s="186"/>
      <c r="L309" s="186"/>
      <c r="M309" s="87"/>
      <c r="N309" s="87">
        <f aca="true" t="shared" si="349" ref="N309:AY309">N310</f>
        <v>1383</v>
      </c>
      <c r="O309" s="87">
        <f t="shared" si="349"/>
        <v>1383</v>
      </c>
      <c r="P309" s="87">
        <f t="shared" si="349"/>
        <v>0</v>
      </c>
      <c r="Q309" s="87">
        <f t="shared" si="349"/>
        <v>1383</v>
      </c>
      <c r="R309" s="87">
        <f t="shared" si="349"/>
        <v>0</v>
      </c>
      <c r="S309" s="87">
        <f t="shared" si="349"/>
        <v>0</v>
      </c>
      <c r="T309" s="87">
        <f t="shared" si="349"/>
        <v>1383</v>
      </c>
      <c r="U309" s="87">
        <f t="shared" si="349"/>
        <v>1383</v>
      </c>
      <c r="V309" s="87">
        <f t="shared" si="349"/>
        <v>0</v>
      </c>
      <c r="W309" s="87">
        <f t="shared" si="349"/>
        <v>0</v>
      </c>
      <c r="X309" s="87">
        <f t="shared" si="349"/>
        <v>1383</v>
      </c>
      <c r="Y309" s="87">
        <f t="shared" si="349"/>
        <v>1383</v>
      </c>
      <c r="Z309" s="87">
        <f t="shared" si="349"/>
        <v>0</v>
      </c>
      <c r="AA309" s="88">
        <f t="shared" si="349"/>
        <v>1383</v>
      </c>
      <c r="AB309" s="88">
        <f t="shared" si="349"/>
        <v>1383</v>
      </c>
      <c r="AC309" s="88">
        <f t="shared" si="349"/>
        <v>-830</v>
      </c>
      <c r="AD309" s="88">
        <f t="shared" si="349"/>
        <v>0</v>
      </c>
      <c r="AE309" s="88"/>
      <c r="AF309" s="87">
        <f t="shared" si="349"/>
        <v>553</v>
      </c>
      <c r="AG309" s="87">
        <f t="shared" si="349"/>
        <v>0</v>
      </c>
      <c r="AH309" s="87">
        <f t="shared" si="349"/>
        <v>553</v>
      </c>
      <c r="AI309" s="87">
        <f t="shared" si="349"/>
        <v>0</v>
      </c>
      <c r="AJ309" s="87">
        <f t="shared" si="349"/>
        <v>0</v>
      </c>
      <c r="AK309" s="87">
        <f t="shared" si="349"/>
        <v>553</v>
      </c>
      <c r="AL309" s="87">
        <f t="shared" si="349"/>
        <v>0</v>
      </c>
      <c r="AM309" s="87">
        <f t="shared" si="349"/>
        <v>553</v>
      </c>
      <c r="AN309" s="87">
        <f t="shared" si="349"/>
        <v>-553</v>
      </c>
      <c r="AO309" s="87">
        <f t="shared" si="349"/>
        <v>0</v>
      </c>
      <c r="AP309" s="87">
        <f t="shared" si="349"/>
        <v>0</v>
      </c>
      <c r="AQ309" s="87">
        <f t="shared" si="349"/>
        <v>0</v>
      </c>
      <c r="AR309" s="87">
        <f t="shared" si="349"/>
        <v>0</v>
      </c>
      <c r="AS309" s="87">
        <f t="shared" si="349"/>
        <v>0</v>
      </c>
      <c r="AT309" s="87">
        <f t="shared" si="349"/>
        <v>0</v>
      </c>
      <c r="AU309" s="87">
        <f t="shared" si="349"/>
        <v>0</v>
      </c>
      <c r="AV309" s="160"/>
      <c r="AW309" s="160"/>
      <c r="AX309" s="87">
        <f t="shared" si="349"/>
        <v>0</v>
      </c>
      <c r="AY309" s="87">
        <f t="shared" si="349"/>
        <v>0</v>
      </c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  <c r="BU309" s="160"/>
      <c r="BV309" s="23"/>
      <c r="BW309" s="23"/>
      <c r="BX309" s="23"/>
    </row>
    <row r="310" spans="1:76" s="10" customFormat="1" ht="82.5" customHeight="1" hidden="1">
      <c r="A310" s="98" t="s">
        <v>289</v>
      </c>
      <c r="B310" s="99" t="s">
        <v>135</v>
      </c>
      <c r="C310" s="99" t="s">
        <v>135</v>
      </c>
      <c r="D310" s="100" t="s">
        <v>277</v>
      </c>
      <c r="E310" s="99" t="s">
        <v>230</v>
      </c>
      <c r="F310" s="87"/>
      <c r="G310" s="87"/>
      <c r="H310" s="109"/>
      <c r="I310" s="109"/>
      <c r="J310" s="109"/>
      <c r="K310" s="188"/>
      <c r="L310" s="188"/>
      <c r="M310" s="87"/>
      <c r="N310" s="87">
        <f>O310-M310</f>
        <v>1383</v>
      </c>
      <c r="O310" s="87">
        <v>1383</v>
      </c>
      <c r="P310" s="87"/>
      <c r="Q310" s="87">
        <v>1383</v>
      </c>
      <c r="R310" s="77"/>
      <c r="S310" s="77"/>
      <c r="T310" s="87">
        <f>O310+R310</f>
        <v>1383</v>
      </c>
      <c r="U310" s="87">
        <f>Q310+S310</f>
        <v>1383</v>
      </c>
      <c r="V310" s="77"/>
      <c r="W310" s="77"/>
      <c r="X310" s="87">
        <f>T310+V310</f>
        <v>1383</v>
      </c>
      <c r="Y310" s="87">
        <f>U310+W310</f>
        <v>1383</v>
      </c>
      <c r="Z310" s="77"/>
      <c r="AA310" s="88">
        <f>X310+Z310</f>
        <v>1383</v>
      </c>
      <c r="AB310" s="88">
        <f>Y310</f>
        <v>1383</v>
      </c>
      <c r="AC310" s="78">
        <v>-830</v>
      </c>
      <c r="AD310" s="78"/>
      <c r="AE310" s="78">
        <v>-830</v>
      </c>
      <c r="AF310" s="87">
        <f>AA310+AC310</f>
        <v>553</v>
      </c>
      <c r="AG310" s="77"/>
      <c r="AH310" s="87">
        <f>AB310+AE310</f>
        <v>553</v>
      </c>
      <c r="AI310" s="77"/>
      <c r="AJ310" s="77"/>
      <c r="AK310" s="87">
        <f>AF310+AI310</f>
        <v>553</v>
      </c>
      <c r="AL310" s="87">
        <f>AG310</f>
        <v>0</v>
      </c>
      <c r="AM310" s="87">
        <f>AH310+AJ310</f>
        <v>553</v>
      </c>
      <c r="AN310" s="87">
        <f>AO310-AM310</f>
        <v>-553</v>
      </c>
      <c r="AO310" s="87">
        <f>2500-2500</f>
        <v>0</v>
      </c>
      <c r="AP310" s="87"/>
      <c r="AQ310" s="87">
        <f>2500-2500</f>
        <v>0</v>
      </c>
      <c r="AR310" s="87"/>
      <c r="AS310" s="77"/>
      <c r="AT310" s="87">
        <f>AO310+AR310</f>
        <v>0</v>
      </c>
      <c r="AU310" s="87">
        <f>AQ310+AS310</f>
        <v>0</v>
      </c>
      <c r="AV310" s="77"/>
      <c r="AW310" s="77"/>
      <c r="AX310" s="87">
        <f>AR310+AU310</f>
        <v>0</v>
      </c>
      <c r="AY310" s="87">
        <f>AT310+AV310</f>
        <v>0</v>
      </c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9"/>
      <c r="BW310" s="9"/>
      <c r="BX310" s="9"/>
    </row>
    <row r="311" spans="1:76" s="24" customFormat="1" ht="82.5" customHeight="1" hidden="1">
      <c r="A311" s="133" t="s">
        <v>293</v>
      </c>
      <c r="B311" s="99" t="s">
        <v>135</v>
      </c>
      <c r="C311" s="99" t="s">
        <v>135</v>
      </c>
      <c r="D311" s="100" t="s">
        <v>276</v>
      </c>
      <c r="E311" s="99"/>
      <c r="F311" s="87"/>
      <c r="G311" s="87"/>
      <c r="H311" s="109"/>
      <c r="I311" s="109"/>
      <c r="J311" s="109"/>
      <c r="K311" s="186"/>
      <c r="L311" s="186"/>
      <c r="M311" s="87"/>
      <c r="N311" s="87">
        <f aca="true" t="shared" si="350" ref="N311:AY311">N312</f>
        <v>2345</v>
      </c>
      <c r="O311" s="87">
        <f t="shared" si="350"/>
        <v>2345</v>
      </c>
      <c r="P311" s="87">
        <f t="shared" si="350"/>
        <v>0</v>
      </c>
      <c r="Q311" s="87">
        <f t="shared" si="350"/>
        <v>2200</v>
      </c>
      <c r="R311" s="87">
        <f t="shared" si="350"/>
        <v>0</v>
      </c>
      <c r="S311" s="87">
        <f t="shared" si="350"/>
        <v>0</v>
      </c>
      <c r="T311" s="87">
        <f t="shared" si="350"/>
        <v>2345</v>
      </c>
      <c r="U311" s="87">
        <f t="shared" si="350"/>
        <v>2200</v>
      </c>
      <c r="V311" s="87">
        <f t="shared" si="350"/>
        <v>0</v>
      </c>
      <c r="W311" s="87">
        <f t="shared" si="350"/>
        <v>0</v>
      </c>
      <c r="X311" s="87">
        <f t="shared" si="350"/>
        <v>2345</v>
      </c>
      <c r="Y311" s="87">
        <f t="shared" si="350"/>
        <v>2200</v>
      </c>
      <c r="Z311" s="87">
        <f t="shared" si="350"/>
        <v>0</v>
      </c>
      <c r="AA311" s="88">
        <f t="shared" si="350"/>
        <v>2345</v>
      </c>
      <c r="AB311" s="88">
        <f t="shared" si="350"/>
        <v>2200</v>
      </c>
      <c r="AC311" s="88">
        <f t="shared" si="350"/>
        <v>0</v>
      </c>
      <c r="AD311" s="88">
        <f t="shared" si="350"/>
        <v>0</v>
      </c>
      <c r="AE311" s="88"/>
      <c r="AF311" s="87">
        <f t="shared" si="350"/>
        <v>2345</v>
      </c>
      <c r="AG311" s="87">
        <f t="shared" si="350"/>
        <v>0</v>
      </c>
      <c r="AH311" s="87">
        <f t="shared" si="350"/>
        <v>2200</v>
      </c>
      <c r="AI311" s="87">
        <f t="shared" si="350"/>
        <v>0</v>
      </c>
      <c r="AJ311" s="87">
        <f t="shared" si="350"/>
        <v>0</v>
      </c>
      <c r="AK311" s="87">
        <f t="shared" si="350"/>
        <v>2345</v>
      </c>
      <c r="AL311" s="87">
        <f t="shared" si="350"/>
        <v>0</v>
      </c>
      <c r="AM311" s="87">
        <f t="shared" si="350"/>
        <v>2200</v>
      </c>
      <c r="AN311" s="87">
        <f t="shared" si="350"/>
        <v>-2200</v>
      </c>
      <c r="AO311" s="87">
        <f t="shared" si="350"/>
        <v>0</v>
      </c>
      <c r="AP311" s="87">
        <f t="shared" si="350"/>
        <v>0</v>
      </c>
      <c r="AQ311" s="87">
        <f t="shared" si="350"/>
        <v>0</v>
      </c>
      <c r="AR311" s="87">
        <f t="shared" si="350"/>
        <v>0</v>
      </c>
      <c r="AS311" s="87">
        <f t="shared" si="350"/>
        <v>0</v>
      </c>
      <c r="AT311" s="87">
        <f t="shared" si="350"/>
        <v>0</v>
      </c>
      <c r="AU311" s="87">
        <f t="shared" si="350"/>
        <v>0</v>
      </c>
      <c r="AV311" s="160"/>
      <c r="AW311" s="160"/>
      <c r="AX311" s="87">
        <f t="shared" si="350"/>
        <v>0</v>
      </c>
      <c r="AY311" s="87">
        <f t="shared" si="350"/>
        <v>0</v>
      </c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  <c r="BJ311" s="160"/>
      <c r="BK311" s="160"/>
      <c r="BL311" s="160"/>
      <c r="BM311" s="160"/>
      <c r="BN311" s="160"/>
      <c r="BO311" s="160"/>
      <c r="BP311" s="160"/>
      <c r="BQ311" s="160"/>
      <c r="BR311" s="160"/>
      <c r="BS311" s="160"/>
      <c r="BT311" s="160"/>
      <c r="BU311" s="160"/>
      <c r="BV311" s="23"/>
      <c r="BW311" s="23"/>
      <c r="BX311" s="23"/>
    </row>
    <row r="312" spans="1:76" s="24" customFormat="1" ht="66" customHeight="1" hidden="1">
      <c r="A312" s="98" t="s">
        <v>136</v>
      </c>
      <c r="B312" s="99" t="s">
        <v>135</v>
      </c>
      <c r="C312" s="99" t="s">
        <v>135</v>
      </c>
      <c r="D312" s="100" t="s">
        <v>276</v>
      </c>
      <c r="E312" s="99" t="s">
        <v>137</v>
      </c>
      <c r="F312" s="87"/>
      <c r="G312" s="87"/>
      <c r="H312" s="109"/>
      <c r="I312" s="109"/>
      <c r="J312" s="109"/>
      <c r="K312" s="186"/>
      <c r="L312" s="186"/>
      <c r="M312" s="87"/>
      <c r="N312" s="87">
        <f>O312-M312</f>
        <v>2345</v>
      </c>
      <c r="O312" s="87">
        <v>2345</v>
      </c>
      <c r="P312" s="87"/>
      <c r="Q312" s="87">
        <v>2200</v>
      </c>
      <c r="R312" s="160"/>
      <c r="S312" s="160"/>
      <c r="T312" s="87">
        <f>O312+R312</f>
        <v>2345</v>
      </c>
      <c r="U312" s="87">
        <f>Q312+S312</f>
        <v>2200</v>
      </c>
      <c r="V312" s="160"/>
      <c r="W312" s="160"/>
      <c r="X312" s="87">
        <f>T312+V312</f>
        <v>2345</v>
      </c>
      <c r="Y312" s="87">
        <f>U312+W312</f>
        <v>2200</v>
      </c>
      <c r="Z312" s="160"/>
      <c r="AA312" s="88">
        <f>X312+Z312</f>
        <v>2345</v>
      </c>
      <c r="AB312" s="88">
        <f>Y312</f>
        <v>2200</v>
      </c>
      <c r="AC312" s="161"/>
      <c r="AD312" s="161"/>
      <c r="AE312" s="161"/>
      <c r="AF312" s="87">
        <f>AA312+AC312</f>
        <v>2345</v>
      </c>
      <c r="AG312" s="160"/>
      <c r="AH312" s="87">
        <f>AB312</f>
        <v>2200</v>
      </c>
      <c r="AI312" s="160"/>
      <c r="AJ312" s="160"/>
      <c r="AK312" s="87">
        <f>AF312+AI312</f>
        <v>2345</v>
      </c>
      <c r="AL312" s="87">
        <f>AG312</f>
        <v>0</v>
      </c>
      <c r="AM312" s="87">
        <f>AH312+AJ312</f>
        <v>2200</v>
      </c>
      <c r="AN312" s="87">
        <f>AO312-AM312</f>
        <v>-2200</v>
      </c>
      <c r="AO312" s="160"/>
      <c r="AP312" s="160"/>
      <c r="AQ312" s="160"/>
      <c r="AR312" s="160"/>
      <c r="AS312" s="160"/>
      <c r="AT312" s="87">
        <f>AO312+AR312</f>
        <v>0</v>
      </c>
      <c r="AU312" s="87">
        <f>AQ312+AS312</f>
        <v>0</v>
      </c>
      <c r="AV312" s="160"/>
      <c r="AW312" s="160"/>
      <c r="AX312" s="87">
        <f>AR312+AU312</f>
        <v>0</v>
      </c>
      <c r="AY312" s="87">
        <f>AT312+AV312</f>
        <v>0</v>
      </c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  <c r="BV312" s="23"/>
      <c r="BW312" s="23"/>
      <c r="BX312" s="23"/>
    </row>
    <row r="313" spans="1:76" s="24" customFormat="1" ht="49.5" customHeight="1" hidden="1">
      <c r="A313" s="98" t="s">
        <v>299</v>
      </c>
      <c r="B313" s="99" t="s">
        <v>135</v>
      </c>
      <c r="C313" s="99" t="s">
        <v>135</v>
      </c>
      <c r="D313" s="100" t="s">
        <v>286</v>
      </c>
      <c r="E313" s="99"/>
      <c r="F313" s="87"/>
      <c r="G313" s="87"/>
      <c r="H313" s="109"/>
      <c r="I313" s="109"/>
      <c r="J313" s="109"/>
      <c r="K313" s="186"/>
      <c r="L313" s="186"/>
      <c r="M313" s="87"/>
      <c r="N313" s="87">
        <f aca="true" t="shared" si="351" ref="N313:AM313">N314</f>
        <v>4080</v>
      </c>
      <c r="O313" s="87">
        <f t="shared" si="351"/>
        <v>4080</v>
      </c>
      <c r="P313" s="87">
        <f t="shared" si="351"/>
        <v>0</v>
      </c>
      <c r="Q313" s="87">
        <f t="shared" si="351"/>
        <v>4080</v>
      </c>
      <c r="R313" s="87">
        <f t="shared" si="351"/>
        <v>0</v>
      </c>
      <c r="S313" s="87">
        <f t="shared" si="351"/>
        <v>0</v>
      </c>
      <c r="T313" s="87">
        <f t="shared" si="351"/>
        <v>4080</v>
      </c>
      <c r="U313" s="87">
        <f t="shared" si="351"/>
        <v>4080</v>
      </c>
      <c r="V313" s="87">
        <f t="shared" si="351"/>
        <v>0</v>
      </c>
      <c r="W313" s="87">
        <f t="shared" si="351"/>
        <v>0</v>
      </c>
      <c r="X313" s="87">
        <f t="shared" si="351"/>
        <v>4080</v>
      </c>
      <c r="Y313" s="87">
        <f t="shared" si="351"/>
        <v>4080</v>
      </c>
      <c r="Z313" s="87">
        <f t="shared" si="351"/>
        <v>0</v>
      </c>
      <c r="AA313" s="88">
        <f t="shared" si="351"/>
        <v>4080</v>
      </c>
      <c r="AB313" s="88">
        <f t="shared" si="351"/>
        <v>4080</v>
      </c>
      <c r="AC313" s="88">
        <f t="shared" si="351"/>
        <v>0</v>
      </c>
      <c r="AD313" s="88">
        <f t="shared" si="351"/>
        <v>0</v>
      </c>
      <c r="AE313" s="88"/>
      <c r="AF313" s="87">
        <f t="shared" si="351"/>
        <v>4080</v>
      </c>
      <c r="AG313" s="87">
        <f t="shared" si="351"/>
        <v>0</v>
      </c>
      <c r="AH313" s="87">
        <f t="shared" si="351"/>
        <v>4080</v>
      </c>
      <c r="AI313" s="87">
        <f t="shared" si="351"/>
        <v>0</v>
      </c>
      <c r="AJ313" s="87">
        <f t="shared" si="351"/>
        <v>0</v>
      </c>
      <c r="AK313" s="87">
        <f t="shared" si="351"/>
        <v>4080</v>
      </c>
      <c r="AL313" s="87">
        <f t="shared" si="351"/>
        <v>0</v>
      </c>
      <c r="AM313" s="87">
        <f t="shared" si="351"/>
        <v>4080</v>
      </c>
      <c r="AN313" s="87">
        <f>AN314+AN315</f>
        <v>-4080</v>
      </c>
      <c r="AO313" s="87">
        <f aca="true" t="shared" si="352" ref="AO313:AU313">AO314+AO315</f>
        <v>0</v>
      </c>
      <c r="AP313" s="87">
        <f t="shared" si="352"/>
        <v>0</v>
      </c>
      <c r="AQ313" s="87">
        <f t="shared" si="352"/>
        <v>0</v>
      </c>
      <c r="AR313" s="87">
        <f t="shared" si="352"/>
        <v>0</v>
      </c>
      <c r="AS313" s="87">
        <f t="shared" si="352"/>
        <v>0</v>
      </c>
      <c r="AT313" s="87">
        <f t="shared" si="352"/>
        <v>0</v>
      </c>
      <c r="AU313" s="87">
        <f t="shared" si="352"/>
        <v>0</v>
      </c>
      <c r="AV313" s="160"/>
      <c r="AW313" s="160"/>
      <c r="AX313" s="87">
        <f>AX314+AX315</f>
        <v>0</v>
      </c>
      <c r="AY313" s="87">
        <f>AY314+AY315</f>
        <v>0</v>
      </c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  <c r="BJ313" s="160"/>
      <c r="BK313" s="160"/>
      <c r="BL313" s="160"/>
      <c r="BM313" s="160"/>
      <c r="BN313" s="160"/>
      <c r="BO313" s="160"/>
      <c r="BP313" s="160"/>
      <c r="BQ313" s="160"/>
      <c r="BR313" s="160"/>
      <c r="BS313" s="160"/>
      <c r="BT313" s="160"/>
      <c r="BU313" s="160"/>
      <c r="BV313" s="23"/>
      <c r="BW313" s="23"/>
      <c r="BX313" s="23"/>
    </row>
    <row r="314" spans="1:76" s="24" customFormat="1" ht="66" customHeight="1" hidden="1">
      <c r="A314" s="98" t="s">
        <v>136</v>
      </c>
      <c r="B314" s="99" t="s">
        <v>135</v>
      </c>
      <c r="C314" s="99" t="s">
        <v>135</v>
      </c>
      <c r="D314" s="100" t="s">
        <v>286</v>
      </c>
      <c r="E314" s="99" t="s">
        <v>137</v>
      </c>
      <c r="F314" s="87"/>
      <c r="G314" s="87"/>
      <c r="H314" s="109"/>
      <c r="I314" s="109"/>
      <c r="J314" s="109"/>
      <c r="K314" s="186"/>
      <c r="L314" s="186"/>
      <c r="M314" s="87"/>
      <c r="N314" s="87">
        <f>O314-M314</f>
        <v>4080</v>
      </c>
      <c r="O314" s="87">
        <v>4080</v>
      </c>
      <c r="P314" s="87"/>
      <c r="Q314" s="87">
        <v>4080</v>
      </c>
      <c r="R314" s="160"/>
      <c r="S314" s="160"/>
      <c r="T314" s="87">
        <f>O314+R314</f>
        <v>4080</v>
      </c>
      <c r="U314" s="87">
        <f>Q314+S314</f>
        <v>4080</v>
      </c>
      <c r="V314" s="160"/>
      <c r="W314" s="160"/>
      <c r="X314" s="87">
        <f>T314+V314</f>
        <v>4080</v>
      </c>
      <c r="Y314" s="87">
        <f>U314+W314</f>
        <v>4080</v>
      </c>
      <c r="Z314" s="160"/>
      <c r="AA314" s="88">
        <f>X314+Z314</f>
        <v>4080</v>
      </c>
      <c r="AB314" s="88">
        <f>Y314</f>
        <v>4080</v>
      </c>
      <c r="AC314" s="161"/>
      <c r="AD314" s="161"/>
      <c r="AE314" s="161"/>
      <c r="AF314" s="87">
        <f>AA314+AC314</f>
        <v>4080</v>
      </c>
      <c r="AG314" s="160"/>
      <c r="AH314" s="87">
        <f>AB314</f>
        <v>4080</v>
      </c>
      <c r="AI314" s="160"/>
      <c r="AJ314" s="160"/>
      <c r="AK314" s="87">
        <f>AF314+AI314</f>
        <v>4080</v>
      </c>
      <c r="AL314" s="87">
        <f>AG314</f>
        <v>0</v>
      </c>
      <c r="AM314" s="87">
        <f>AH314+AJ314</f>
        <v>4080</v>
      </c>
      <c r="AN314" s="87">
        <f>AO314-AM314</f>
        <v>-4080</v>
      </c>
      <c r="AO314" s="160"/>
      <c r="AP314" s="160"/>
      <c r="AQ314" s="160"/>
      <c r="AR314" s="160"/>
      <c r="AS314" s="160"/>
      <c r="AT314" s="87">
        <f>AO314+AR314</f>
        <v>0</v>
      </c>
      <c r="AU314" s="87">
        <f>AQ314+AS314</f>
        <v>0</v>
      </c>
      <c r="AV314" s="160"/>
      <c r="AW314" s="160"/>
      <c r="AX314" s="87">
        <f>AR314+AU314</f>
        <v>0</v>
      </c>
      <c r="AY314" s="87">
        <f>AT314+AV314</f>
        <v>0</v>
      </c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  <c r="BU314" s="160"/>
      <c r="BV314" s="23"/>
      <c r="BW314" s="23"/>
      <c r="BX314" s="23"/>
    </row>
    <row r="315" spans="1:76" s="57" customFormat="1" ht="99" customHeight="1" hidden="1">
      <c r="A315" s="126" t="s">
        <v>317</v>
      </c>
      <c r="B315" s="120" t="s">
        <v>135</v>
      </c>
      <c r="C315" s="120" t="s">
        <v>135</v>
      </c>
      <c r="D315" s="127" t="s">
        <v>318</v>
      </c>
      <c r="E315" s="120"/>
      <c r="F315" s="122"/>
      <c r="G315" s="122"/>
      <c r="H315" s="189"/>
      <c r="I315" s="189"/>
      <c r="J315" s="189"/>
      <c r="K315" s="190"/>
      <c r="L315" s="190"/>
      <c r="M315" s="122"/>
      <c r="N315" s="122"/>
      <c r="O315" s="122"/>
      <c r="P315" s="122"/>
      <c r="Q315" s="122"/>
      <c r="R315" s="191"/>
      <c r="S315" s="191"/>
      <c r="T315" s="122"/>
      <c r="U315" s="122"/>
      <c r="V315" s="191"/>
      <c r="W315" s="191"/>
      <c r="X315" s="122"/>
      <c r="Y315" s="122"/>
      <c r="Z315" s="191"/>
      <c r="AA315" s="122"/>
      <c r="AB315" s="122"/>
      <c r="AC315" s="191"/>
      <c r="AD315" s="191"/>
      <c r="AE315" s="191"/>
      <c r="AF315" s="122"/>
      <c r="AG315" s="191"/>
      <c r="AH315" s="122"/>
      <c r="AI315" s="191"/>
      <c r="AJ315" s="191"/>
      <c r="AK315" s="122"/>
      <c r="AL315" s="122"/>
      <c r="AM315" s="122"/>
      <c r="AN315" s="122">
        <f>AN316</f>
        <v>0</v>
      </c>
      <c r="AO315" s="122">
        <f>AO316</f>
        <v>0</v>
      </c>
      <c r="AP315" s="122">
        <f>AP316</f>
        <v>0</v>
      </c>
      <c r="AQ315" s="122">
        <f>AQ316</f>
        <v>0</v>
      </c>
      <c r="AR315" s="122"/>
      <c r="AS315" s="191"/>
      <c r="AT315" s="191"/>
      <c r="AU315" s="191"/>
      <c r="AV315" s="191"/>
      <c r="AW315" s="191"/>
      <c r="AX315" s="191"/>
      <c r="AY315" s="191"/>
      <c r="AZ315" s="191"/>
      <c r="BA315" s="191"/>
      <c r="BB315" s="191"/>
      <c r="BC315" s="191"/>
      <c r="BD315" s="191"/>
      <c r="BE315" s="191"/>
      <c r="BF315" s="191"/>
      <c r="BG315" s="191"/>
      <c r="BH315" s="191"/>
      <c r="BI315" s="191"/>
      <c r="BJ315" s="191"/>
      <c r="BK315" s="191"/>
      <c r="BL315" s="191"/>
      <c r="BM315" s="191"/>
      <c r="BN315" s="191"/>
      <c r="BO315" s="191"/>
      <c r="BP315" s="191"/>
      <c r="BQ315" s="191"/>
      <c r="BR315" s="191"/>
      <c r="BS315" s="191"/>
      <c r="BT315" s="191"/>
      <c r="BU315" s="191"/>
      <c r="BV315" s="56"/>
      <c r="BW315" s="56"/>
      <c r="BX315" s="56"/>
    </row>
    <row r="316" spans="1:76" s="57" customFormat="1" ht="82.5" customHeight="1" hidden="1">
      <c r="A316" s="119" t="s">
        <v>244</v>
      </c>
      <c r="B316" s="120" t="s">
        <v>135</v>
      </c>
      <c r="C316" s="120" t="s">
        <v>135</v>
      </c>
      <c r="D316" s="127" t="s">
        <v>318</v>
      </c>
      <c r="E316" s="120" t="s">
        <v>142</v>
      </c>
      <c r="F316" s="122"/>
      <c r="G316" s="122"/>
      <c r="H316" s="189"/>
      <c r="I316" s="189"/>
      <c r="J316" s="189"/>
      <c r="K316" s="190"/>
      <c r="L316" s="190"/>
      <c r="M316" s="122"/>
      <c r="N316" s="122"/>
      <c r="O316" s="122"/>
      <c r="P316" s="122"/>
      <c r="Q316" s="122"/>
      <c r="R316" s="191"/>
      <c r="S316" s="191"/>
      <c r="T316" s="122"/>
      <c r="U316" s="122"/>
      <c r="V316" s="191"/>
      <c r="W316" s="191"/>
      <c r="X316" s="122"/>
      <c r="Y316" s="122"/>
      <c r="Z316" s="191"/>
      <c r="AA316" s="122"/>
      <c r="AB316" s="122"/>
      <c r="AC316" s="191"/>
      <c r="AD316" s="191"/>
      <c r="AE316" s="191"/>
      <c r="AF316" s="122"/>
      <c r="AG316" s="191"/>
      <c r="AH316" s="122"/>
      <c r="AI316" s="191"/>
      <c r="AJ316" s="191"/>
      <c r="AK316" s="122"/>
      <c r="AL316" s="122"/>
      <c r="AM316" s="122"/>
      <c r="AN316" s="122">
        <f>AO316-AM316</f>
        <v>0</v>
      </c>
      <c r="AO316" s="122">
        <f>7314-7314</f>
        <v>0</v>
      </c>
      <c r="AP316" s="122"/>
      <c r="AQ316" s="122">
        <f>7314-7314</f>
        <v>0</v>
      </c>
      <c r="AR316" s="122"/>
      <c r="AS316" s="191"/>
      <c r="AT316" s="191"/>
      <c r="AU316" s="191"/>
      <c r="AV316" s="191"/>
      <c r="AW316" s="191"/>
      <c r="AX316" s="191"/>
      <c r="AY316" s="191"/>
      <c r="AZ316" s="191"/>
      <c r="BA316" s="191"/>
      <c r="BB316" s="191"/>
      <c r="BC316" s="191"/>
      <c r="BD316" s="191"/>
      <c r="BE316" s="191"/>
      <c r="BF316" s="191"/>
      <c r="BG316" s="191"/>
      <c r="BH316" s="191"/>
      <c r="BI316" s="191"/>
      <c r="BJ316" s="191"/>
      <c r="BK316" s="191"/>
      <c r="BL316" s="191"/>
      <c r="BM316" s="191"/>
      <c r="BN316" s="191"/>
      <c r="BO316" s="191"/>
      <c r="BP316" s="191"/>
      <c r="BQ316" s="191"/>
      <c r="BR316" s="191"/>
      <c r="BS316" s="191"/>
      <c r="BT316" s="191"/>
      <c r="BU316" s="191"/>
      <c r="BV316" s="56"/>
      <c r="BW316" s="56"/>
      <c r="BX316" s="56"/>
    </row>
    <row r="317" spans="1:76" s="24" customFormat="1" ht="33" customHeight="1" hidden="1">
      <c r="A317" s="98" t="s">
        <v>294</v>
      </c>
      <c r="B317" s="99" t="s">
        <v>135</v>
      </c>
      <c r="C317" s="99" t="s">
        <v>135</v>
      </c>
      <c r="D317" s="100" t="s">
        <v>273</v>
      </c>
      <c r="E317" s="99"/>
      <c r="F317" s="87"/>
      <c r="G317" s="87"/>
      <c r="H317" s="109"/>
      <c r="I317" s="109"/>
      <c r="J317" s="109"/>
      <c r="K317" s="186"/>
      <c r="L317" s="186"/>
      <c r="M317" s="87"/>
      <c r="N317" s="87">
        <f aca="true" t="shared" si="353" ref="N317:AD318">N318</f>
        <v>489</v>
      </c>
      <c r="O317" s="87">
        <f t="shared" si="353"/>
        <v>489</v>
      </c>
      <c r="P317" s="87">
        <f t="shared" si="353"/>
        <v>0</v>
      </c>
      <c r="Q317" s="87">
        <f t="shared" si="353"/>
        <v>0</v>
      </c>
      <c r="R317" s="87">
        <f t="shared" si="353"/>
        <v>0</v>
      </c>
      <c r="S317" s="87">
        <f t="shared" si="353"/>
        <v>0</v>
      </c>
      <c r="T317" s="87">
        <f t="shared" si="353"/>
        <v>489</v>
      </c>
      <c r="U317" s="87">
        <f t="shared" si="353"/>
        <v>0</v>
      </c>
      <c r="V317" s="87">
        <f t="shared" si="353"/>
        <v>0</v>
      </c>
      <c r="W317" s="87">
        <f t="shared" si="353"/>
        <v>0</v>
      </c>
      <c r="X317" s="87">
        <f t="shared" si="353"/>
        <v>489</v>
      </c>
      <c r="Y317" s="87">
        <f t="shared" si="353"/>
        <v>0</v>
      </c>
      <c r="Z317" s="87">
        <f t="shared" si="353"/>
        <v>0</v>
      </c>
      <c r="AA317" s="88">
        <f t="shared" si="353"/>
        <v>489</v>
      </c>
      <c r="AB317" s="88">
        <f t="shared" si="353"/>
        <v>0</v>
      </c>
      <c r="AC317" s="88">
        <f t="shared" si="353"/>
        <v>0</v>
      </c>
      <c r="AD317" s="88">
        <f t="shared" si="353"/>
        <v>0</v>
      </c>
      <c r="AE317" s="88"/>
      <c r="AF317" s="87">
        <f aca="true" t="shared" si="354" ref="AC317:AQ318">AF318</f>
        <v>489</v>
      </c>
      <c r="AG317" s="87">
        <f t="shared" si="354"/>
        <v>0</v>
      </c>
      <c r="AH317" s="87">
        <f t="shared" si="354"/>
        <v>0</v>
      </c>
      <c r="AI317" s="87">
        <f t="shared" si="354"/>
        <v>0</v>
      </c>
      <c r="AJ317" s="87">
        <f t="shared" si="354"/>
        <v>0</v>
      </c>
      <c r="AK317" s="87">
        <f t="shared" si="354"/>
        <v>489</v>
      </c>
      <c r="AL317" s="87">
        <f t="shared" si="354"/>
        <v>0</v>
      </c>
      <c r="AM317" s="87">
        <f t="shared" si="354"/>
        <v>0</v>
      </c>
      <c r="AN317" s="87">
        <f t="shared" si="354"/>
        <v>0</v>
      </c>
      <c r="AO317" s="87">
        <f t="shared" si="354"/>
        <v>0</v>
      </c>
      <c r="AP317" s="87">
        <f t="shared" si="354"/>
        <v>0</v>
      </c>
      <c r="AQ317" s="87">
        <f t="shared" si="354"/>
        <v>0</v>
      </c>
      <c r="AR317" s="87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  <c r="BO317" s="160"/>
      <c r="BP317" s="160"/>
      <c r="BQ317" s="160"/>
      <c r="BR317" s="160"/>
      <c r="BS317" s="160"/>
      <c r="BT317" s="160"/>
      <c r="BU317" s="160"/>
      <c r="BV317" s="23"/>
      <c r="BW317" s="23"/>
      <c r="BX317" s="23"/>
    </row>
    <row r="318" spans="1:76" s="24" customFormat="1" ht="49.5" customHeight="1" hidden="1">
      <c r="A318" s="98" t="s">
        <v>295</v>
      </c>
      <c r="B318" s="99" t="s">
        <v>135</v>
      </c>
      <c r="C318" s="99" t="s">
        <v>135</v>
      </c>
      <c r="D318" s="100" t="s">
        <v>274</v>
      </c>
      <c r="E318" s="99"/>
      <c r="F318" s="87"/>
      <c r="G318" s="87"/>
      <c r="H318" s="109"/>
      <c r="I318" s="109"/>
      <c r="J318" s="109"/>
      <c r="K318" s="186"/>
      <c r="L318" s="186"/>
      <c r="M318" s="87"/>
      <c r="N318" s="87">
        <f t="shared" si="353"/>
        <v>489</v>
      </c>
      <c r="O318" s="87">
        <f t="shared" si="353"/>
        <v>489</v>
      </c>
      <c r="P318" s="87">
        <f t="shared" si="353"/>
        <v>0</v>
      </c>
      <c r="Q318" s="87">
        <f t="shared" si="353"/>
        <v>0</v>
      </c>
      <c r="R318" s="87">
        <f t="shared" si="353"/>
        <v>0</v>
      </c>
      <c r="S318" s="87">
        <f t="shared" si="353"/>
        <v>0</v>
      </c>
      <c r="T318" s="87">
        <f t="shared" si="353"/>
        <v>489</v>
      </c>
      <c r="U318" s="87">
        <f t="shared" si="353"/>
        <v>0</v>
      </c>
      <c r="V318" s="87">
        <f t="shared" si="353"/>
        <v>0</v>
      </c>
      <c r="W318" s="87">
        <f t="shared" si="353"/>
        <v>0</v>
      </c>
      <c r="X318" s="87">
        <f t="shared" si="353"/>
        <v>489</v>
      </c>
      <c r="Y318" s="87">
        <f t="shared" si="353"/>
        <v>0</v>
      </c>
      <c r="Z318" s="87">
        <f t="shared" si="353"/>
        <v>0</v>
      </c>
      <c r="AA318" s="88">
        <f t="shared" si="353"/>
        <v>489</v>
      </c>
      <c r="AB318" s="88">
        <f t="shared" si="353"/>
        <v>0</v>
      </c>
      <c r="AC318" s="88">
        <f t="shared" si="354"/>
        <v>0</v>
      </c>
      <c r="AD318" s="88">
        <f t="shared" si="354"/>
        <v>0</v>
      </c>
      <c r="AE318" s="88"/>
      <c r="AF318" s="87">
        <f t="shared" si="354"/>
        <v>489</v>
      </c>
      <c r="AG318" s="87">
        <f t="shared" si="354"/>
        <v>0</v>
      </c>
      <c r="AH318" s="87">
        <f t="shared" si="354"/>
        <v>0</v>
      </c>
      <c r="AI318" s="87">
        <f t="shared" si="354"/>
        <v>0</v>
      </c>
      <c r="AJ318" s="87">
        <f t="shared" si="354"/>
        <v>0</v>
      </c>
      <c r="AK318" s="87">
        <f t="shared" si="354"/>
        <v>489</v>
      </c>
      <c r="AL318" s="87">
        <f t="shared" si="354"/>
        <v>0</v>
      </c>
      <c r="AM318" s="87">
        <f t="shared" si="354"/>
        <v>0</v>
      </c>
      <c r="AN318" s="87">
        <f t="shared" si="354"/>
        <v>0</v>
      </c>
      <c r="AO318" s="87">
        <f t="shared" si="354"/>
        <v>0</v>
      </c>
      <c r="AP318" s="87">
        <f t="shared" si="354"/>
        <v>0</v>
      </c>
      <c r="AQ318" s="87">
        <f t="shared" si="354"/>
        <v>0</v>
      </c>
      <c r="AR318" s="87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  <c r="BV318" s="23"/>
      <c r="BW318" s="23"/>
      <c r="BX318" s="23"/>
    </row>
    <row r="319" spans="1:76" s="24" customFormat="1" ht="66" customHeight="1" hidden="1">
      <c r="A319" s="98" t="s">
        <v>136</v>
      </c>
      <c r="B319" s="99" t="s">
        <v>135</v>
      </c>
      <c r="C319" s="99" t="s">
        <v>135</v>
      </c>
      <c r="D319" s="100" t="s">
        <v>274</v>
      </c>
      <c r="E319" s="99" t="s">
        <v>137</v>
      </c>
      <c r="F319" s="87"/>
      <c r="G319" s="87"/>
      <c r="H319" s="109"/>
      <c r="I319" s="109"/>
      <c r="J319" s="109"/>
      <c r="K319" s="186"/>
      <c r="L319" s="186"/>
      <c r="M319" s="87"/>
      <c r="N319" s="87">
        <f>O319-M319</f>
        <v>489</v>
      </c>
      <c r="O319" s="87">
        <v>489</v>
      </c>
      <c r="P319" s="87"/>
      <c r="Q319" s="87"/>
      <c r="R319" s="160"/>
      <c r="S319" s="160"/>
      <c r="T319" s="87">
        <f>O319+R319</f>
        <v>489</v>
      </c>
      <c r="U319" s="87">
        <f>Q319+S319</f>
        <v>0</v>
      </c>
      <c r="V319" s="160"/>
      <c r="W319" s="160"/>
      <c r="X319" s="87">
        <f>T319+V319</f>
        <v>489</v>
      </c>
      <c r="Y319" s="87">
        <f>U319+W319</f>
        <v>0</v>
      </c>
      <c r="Z319" s="160"/>
      <c r="AA319" s="88">
        <f>X319+Z319</f>
        <v>489</v>
      </c>
      <c r="AB319" s="88">
        <f>Y319</f>
        <v>0</v>
      </c>
      <c r="AC319" s="161"/>
      <c r="AD319" s="161"/>
      <c r="AE319" s="161"/>
      <c r="AF319" s="87">
        <f>AA319+AC319</f>
        <v>489</v>
      </c>
      <c r="AG319" s="160"/>
      <c r="AH319" s="87">
        <f>AB319</f>
        <v>0</v>
      </c>
      <c r="AI319" s="160"/>
      <c r="AJ319" s="160"/>
      <c r="AK319" s="87">
        <f>AF319+AI319</f>
        <v>489</v>
      </c>
      <c r="AL319" s="87">
        <f>AG319</f>
        <v>0</v>
      </c>
      <c r="AM319" s="87">
        <f>AH319+AJ319</f>
        <v>0</v>
      </c>
      <c r="AN319" s="87">
        <f>AO319-AM319</f>
        <v>0</v>
      </c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  <c r="BJ319" s="160"/>
      <c r="BK319" s="160"/>
      <c r="BL319" s="160"/>
      <c r="BM319" s="160"/>
      <c r="BN319" s="160"/>
      <c r="BO319" s="160"/>
      <c r="BP319" s="160"/>
      <c r="BQ319" s="160"/>
      <c r="BR319" s="160"/>
      <c r="BS319" s="160"/>
      <c r="BT319" s="160"/>
      <c r="BU319" s="160"/>
      <c r="BV319" s="23"/>
      <c r="BW319" s="23"/>
      <c r="BX319" s="23"/>
    </row>
    <row r="320" spans="1:76" s="24" customFormat="1" ht="16.5">
      <c r="A320" s="98"/>
      <c r="B320" s="99"/>
      <c r="C320" s="99"/>
      <c r="D320" s="100"/>
      <c r="E320" s="99"/>
      <c r="F320" s="187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1"/>
      <c r="AB320" s="161"/>
      <c r="AC320" s="161"/>
      <c r="AD320" s="161"/>
      <c r="AE320" s="161"/>
      <c r="AF320" s="160"/>
      <c r="AG320" s="160"/>
      <c r="AH320" s="160"/>
      <c r="AI320" s="160"/>
      <c r="AJ320" s="160"/>
      <c r="AK320" s="162"/>
      <c r="AL320" s="162"/>
      <c r="AM320" s="162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  <c r="BJ320" s="160"/>
      <c r="BK320" s="160"/>
      <c r="BL320" s="160"/>
      <c r="BM320" s="160"/>
      <c r="BN320" s="160"/>
      <c r="BO320" s="160"/>
      <c r="BP320" s="160"/>
      <c r="BQ320" s="160"/>
      <c r="BR320" s="160"/>
      <c r="BS320" s="160"/>
      <c r="BT320" s="160"/>
      <c r="BU320" s="160"/>
      <c r="BV320" s="23"/>
      <c r="BW320" s="23"/>
      <c r="BX320" s="23"/>
    </row>
    <row r="321" spans="1:76" s="24" customFormat="1" ht="27" customHeight="1">
      <c r="A321" s="79" t="s">
        <v>76</v>
      </c>
      <c r="B321" s="80" t="s">
        <v>135</v>
      </c>
      <c r="C321" s="80" t="s">
        <v>145</v>
      </c>
      <c r="D321" s="192"/>
      <c r="E321" s="167"/>
      <c r="F321" s="82">
        <f>F324+F322+F329</f>
        <v>218976</v>
      </c>
      <c r="G321" s="82">
        <f aca="true" t="shared" si="355" ref="G321:O321">G324+G322+G329+G331</f>
        <v>15357</v>
      </c>
      <c r="H321" s="82">
        <f t="shared" si="355"/>
        <v>234333</v>
      </c>
      <c r="I321" s="82">
        <f t="shared" si="355"/>
        <v>0</v>
      </c>
      <c r="J321" s="82">
        <f t="shared" si="355"/>
        <v>123187</v>
      </c>
      <c r="K321" s="82">
        <f t="shared" si="355"/>
        <v>213196</v>
      </c>
      <c r="L321" s="82">
        <f t="shared" si="355"/>
        <v>232384</v>
      </c>
      <c r="M321" s="82">
        <f t="shared" si="355"/>
        <v>355571</v>
      </c>
      <c r="N321" s="82">
        <f t="shared" si="355"/>
        <v>-208894</v>
      </c>
      <c r="O321" s="82">
        <f t="shared" si="355"/>
        <v>146677</v>
      </c>
      <c r="P321" s="82">
        <f aca="true" t="shared" si="356" ref="P321:U321">P324+P322+P329+P331</f>
        <v>63764</v>
      </c>
      <c r="Q321" s="82">
        <f t="shared" si="356"/>
        <v>110283</v>
      </c>
      <c r="R321" s="82">
        <f t="shared" si="356"/>
        <v>-6490</v>
      </c>
      <c r="S321" s="82">
        <f t="shared" si="356"/>
        <v>-6490</v>
      </c>
      <c r="T321" s="82">
        <f t="shared" si="356"/>
        <v>140187</v>
      </c>
      <c r="U321" s="82">
        <f t="shared" si="356"/>
        <v>103793</v>
      </c>
      <c r="V321" s="82">
        <f aca="true" t="shared" si="357" ref="V321:AB321">V324+V322+V329+V331</f>
        <v>-2622</v>
      </c>
      <c r="W321" s="82">
        <f t="shared" si="357"/>
        <v>-2622</v>
      </c>
      <c r="X321" s="82">
        <f t="shared" si="357"/>
        <v>137565</v>
      </c>
      <c r="Y321" s="82">
        <f t="shared" si="357"/>
        <v>101171</v>
      </c>
      <c r="Z321" s="82">
        <f t="shared" si="357"/>
        <v>0</v>
      </c>
      <c r="AA321" s="83">
        <f t="shared" si="357"/>
        <v>137565</v>
      </c>
      <c r="AB321" s="83">
        <f t="shared" si="357"/>
        <v>101171</v>
      </c>
      <c r="AC321" s="83">
        <f>AC324+AC322+AC329+AC331</f>
        <v>0</v>
      </c>
      <c r="AD321" s="83">
        <f>AD324+AD322+AD329+AD331</f>
        <v>0</v>
      </c>
      <c r="AE321" s="83"/>
      <c r="AF321" s="82">
        <f aca="true" t="shared" si="358" ref="AF321:AM321">AF324+AF322+AF329+AF331</f>
        <v>137565</v>
      </c>
      <c r="AG321" s="82">
        <f t="shared" si="358"/>
        <v>0</v>
      </c>
      <c r="AH321" s="82">
        <f t="shared" si="358"/>
        <v>101171</v>
      </c>
      <c r="AI321" s="82">
        <f t="shared" si="358"/>
        <v>0</v>
      </c>
      <c r="AJ321" s="82">
        <f t="shared" si="358"/>
        <v>0</v>
      </c>
      <c r="AK321" s="82">
        <f t="shared" si="358"/>
        <v>137565</v>
      </c>
      <c r="AL321" s="82">
        <f t="shared" si="358"/>
        <v>0</v>
      </c>
      <c r="AM321" s="82">
        <f t="shared" si="358"/>
        <v>101171</v>
      </c>
      <c r="AN321" s="82">
        <f aca="true" t="shared" si="359" ref="AN321:AV321">AN324+AN322+AN329+AN331</f>
        <v>14289</v>
      </c>
      <c r="AO321" s="82">
        <f t="shared" si="359"/>
        <v>115460</v>
      </c>
      <c r="AP321" s="82">
        <f t="shared" si="359"/>
        <v>0</v>
      </c>
      <c r="AQ321" s="82">
        <f t="shared" si="359"/>
        <v>115460</v>
      </c>
      <c r="AR321" s="82">
        <f t="shared" si="359"/>
        <v>0</v>
      </c>
      <c r="AS321" s="82">
        <f t="shared" si="359"/>
        <v>0</v>
      </c>
      <c r="AT321" s="82">
        <f t="shared" si="359"/>
        <v>115460</v>
      </c>
      <c r="AU321" s="82">
        <f t="shared" si="359"/>
        <v>115460</v>
      </c>
      <c r="AV321" s="82">
        <f t="shared" si="359"/>
        <v>0</v>
      </c>
      <c r="AW321" s="82">
        <f aca="true" t="shared" si="360" ref="AW321:BC321">AW324+AW322+AW329+AW331</f>
        <v>0</v>
      </c>
      <c r="AX321" s="82">
        <f t="shared" si="360"/>
        <v>115460</v>
      </c>
      <c r="AY321" s="82">
        <f t="shared" si="360"/>
        <v>115460</v>
      </c>
      <c r="AZ321" s="82">
        <f t="shared" si="360"/>
        <v>150</v>
      </c>
      <c r="BA321" s="82">
        <f t="shared" si="360"/>
        <v>0</v>
      </c>
      <c r="BB321" s="82">
        <f t="shared" si="360"/>
        <v>115610</v>
      </c>
      <c r="BC321" s="82">
        <f t="shared" si="360"/>
        <v>115460</v>
      </c>
      <c r="BD321" s="160"/>
      <c r="BE321" s="160"/>
      <c r="BF321" s="82">
        <f aca="true" t="shared" si="361" ref="BF321:BP321">BF324+BF322+BF329+BF331</f>
        <v>115610</v>
      </c>
      <c r="BG321" s="82">
        <f t="shared" si="361"/>
        <v>115460</v>
      </c>
      <c r="BH321" s="82">
        <f>BH324+BH322+BH329+BH331</f>
        <v>0</v>
      </c>
      <c r="BI321" s="82">
        <f>BI324+BI322+BI329+BI331</f>
        <v>0</v>
      </c>
      <c r="BJ321" s="82">
        <f>BJ324+BJ322+BJ329+BJ331</f>
        <v>115610</v>
      </c>
      <c r="BK321" s="82">
        <f>BK324+BK322+BK329+BK331</f>
        <v>115460</v>
      </c>
      <c r="BL321" s="82">
        <f t="shared" si="361"/>
        <v>0</v>
      </c>
      <c r="BM321" s="82">
        <f t="shared" si="361"/>
        <v>0</v>
      </c>
      <c r="BN321" s="82">
        <f t="shared" si="361"/>
        <v>115610</v>
      </c>
      <c r="BO321" s="82"/>
      <c r="BP321" s="82">
        <f t="shared" si="361"/>
        <v>115460</v>
      </c>
      <c r="BQ321" s="82">
        <f>BQ324+BQ322+BQ329+BQ331</f>
        <v>0</v>
      </c>
      <c r="BR321" s="82">
        <f>BR324+BR322+BR329+BR331</f>
        <v>0</v>
      </c>
      <c r="BS321" s="82">
        <f>BS324+BS322+BS329+BS331</f>
        <v>115610</v>
      </c>
      <c r="BT321" s="82">
        <f>BT324+BT322+BT329+BT331</f>
        <v>0</v>
      </c>
      <c r="BU321" s="82">
        <f>BU324+BU322+BU329+BU331</f>
        <v>115460</v>
      </c>
      <c r="BV321" s="23"/>
      <c r="BW321" s="23"/>
      <c r="BX321" s="23"/>
    </row>
    <row r="322" spans="1:76" s="24" customFormat="1" ht="39" customHeight="1">
      <c r="A322" s="98" t="s">
        <v>77</v>
      </c>
      <c r="B322" s="99" t="s">
        <v>135</v>
      </c>
      <c r="C322" s="99" t="s">
        <v>145</v>
      </c>
      <c r="D322" s="100" t="s">
        <v>78</v>
      </c>
      <c r="E322" s="99"/>
      <c r="F322" s="101">
        <f aca="true" t="shared" si="362" ref="F322:BC322">F323</f>
        <v>85147</v>
      </c>
      <c r="G322" s="101">
        <f t="shared" si="362"/>
        <v>4235</v>
      </c>
      <c r="H322" s="101">
        <f t="shared" si="362"/>
        <v>89382</v>
      </c>
      <c r="I322" s="101">
        <f t="shared" si="362"/>
        <v>0</v>
      </c>
      <c r="J322" s="101">
        <f t="shared" si="362"/>
        <v>95852</v>
      </c>
      <c r="K322" s="101">
        <f t="shared" si="362"/>
        <v>-4021</v>
      </c>
      <c r="L322" s="101">
        <f t="shared" si="362"/>
        <v>-4305</v>
      </c>
      <c r="M322" s="101">
        <f t="shared" si="362"/>
        <v>91547</v>
      </c>
      <c r="N322" s="101">
        <f t="shared" si="362"/>
        <v>-45028</v>
      </c>
      <c r="O322" s="101">
        <f t="shared" si="362"/>
        <v>46519</v>
      </c>
      <c r="P322" s="101">
        <f t="shared" si="362"/>
        <v>0</v>
      </c>
      <c r="Q322" s="101">
        <f t="shared" si="362"/>
        <v>46519</v>
      </c>
      <c r="R322" s="101">
        <f t="shared" si="362"/>
        <v>-6490</v>
      </c>
      <c r="S322" s="101">
        <f t="shared" si="362"/>
        <v>-6490</v>
      </c>
      <c r="T322" s="101">
        <f t="shared" si="362"/>
        <v>40029</v>
      </c>
      <c r="U322" s="101">
        <f t="shared" si="362"/>
        <v>40029</v>
      </c>
      <c r="V322" s="101">
        <f t="shared" si="362"/>
        <v>0</v>
      </c>
      <c r="W322" s="101">
        <f t="shared" si="362"/>
        <v>0</v>
      </c>
      <c r="X322" s="101">
        <f t="shared" si="362"/>
        <v>40029</v>
      </c>
      <c r="Y322" s="101">
        <f t="shared" si="362"/>
        <v>40029</v>
      </c>
      <c r="Z322" s="101">
        <f t="shared" si="362"/>
        <v>0</v>
      </c>
      <c r="AA322" s="102">
        <f t="shared" si="362"/>
        <v>40029</v>
      </c>
      <c r="AB322" s="102">
        <f t="shared" si="362"/>
        <v>40029</v>
      </c>
      <c r="AC322" s="102">
        <f t="shared" si="362"/>
        <v>0</v>
      </c>
      <c r="AD322" s="102">
        <f t="shared" si="362"/>
        <v>0</v>
      </c>
      <c r="AE322" s="102"/>
      <c r="AF322" s="101">
        <f t="shared" si="362"/>
        <v>40029</v>
      </c>
      <c r="AG322" s="101">
        <f t="shared" si="362"/>
        <v>0</v>
      </c>
      <c r="AH322" s="101">
        <f t="shared" si="362"/>
        <v>40029</v>
      </c>
      <c r="AI322" s="101">
        <f t="shared" si="362"/>
        <v>0</v>
      </c>
      <c r="AJ322" s="101">
        <f t="shared" si="362"/>
        <v>0</v>
      </c>
      <c r="AK322" s="101">
        <f t="shared" si="362"/>
        <v>40029</v>
      </c>
      <c r="AL322" s="101">
        <f t="shared" si="362"/>
        <v>0</v>
      </c>
      <c r="AM322" s="101">
        <f t="shared" si="362"/>
        <v>40029</v>
      </c>
      <c r="AN322" s="101">
        <f t="shared" si="362"/>
        <v>2746</v>
      </c>
      <c r="AO322" s="101">
        <f t="shared" si="362"/>
        <v>42775</v>
      </c>
      <c r="AP322" s="101">
        <f t="shared" si="362"/>
        <v>0</v>
      </c>
      <c r="AQ322" s="101">
        <f t="shared" si="362"/>
        <v>42775</v>
      </c>
      <c r="AR322" s="101">
        <f t="shared" si="362"/>
        <v>0</v>
      </c>
      <c r="AS322" s="101">
        <f t="shared" si="362"/>
        <v>0</v>
      </c>
      <c r="AT322" s="101">
        <f t="shared" si="362"/>
        <v>42775</v>
      </c>
      <c r="AU322" s="101">
        <f t="shared" si="362"/>
        <v>42775</v>
      </c>
      <c r="AV322" s="101">
        <f t="shared" si="362"/>
        <v>0</v>
      </c>
      <c r="AW322" s="101">
        <f t="shared" si="362"/>
        <v>0</v>
      </c>
      <c r="AX322" s="101">
        <f t="shared" si="362"/>
        <v>42775</v>
      </c>
      <c r="AY322" s="101">
        <f t="shared" si="362"/>
        <v>42775</v>
      </c>
      <c r="AZ322" s="101">
        <f t="shared" si="362"/>
        <v>0</v>
      </c>
      <c r="BA322" s="101">
        <f t="shared" si="362"/>
        <v>0</v>
      </c>
      <c r="BB322" s="101">
        <f t="shared" si="362"/>
        <v>42775</v>
      </c>
      <c r="BC322" s="101">
        <f t="shared" si="362"/>
        <v>42775</v>
      </c>
      <c r="BD322" s="160"/>
      <c r="BE322" s="160"/>
      <c r="BF322" s="101">
        <f aca="true" t="shared" si="363" ref="BF322:BU322">BF323</f>
        <v>42775</v>
      </c>
      <c r="BG322" s="101">
        <f t="shared" si="363"/>
        <v>42775</v>
      </c>
      <c r="BH322" s="101">
        <f t="shared" si="363"/>
        <v>0</v>
      </c>
      <c r="BI322" s="101">
        <f t="shared" si="363"/>
        <v>0</v>
      </c>
      <c r="BJ322" s="101">
        <f t="shared" si="363"/>
        <v>42775</v>
      </c>
      <c r="BK322" s="101">
        <f t="shared" si="363"/>
        <v>42775</v>
      </c>
      <c r="BL322" s="101">
        <f t="shared" si="363"/>
        <v>0</v>
      </c>
      <c r="BM322" s="101">
        <f t="shared" si="363"/>
        <v>0</v>
      </c>
      <c r="BN322" s="101">
        <f t="shared" si="363"/>
        <v>42775</v>
      </c>
      <c r="BO322" s="101"/>
      <c r="BP322" s="101">
        <f t="shared" si="363"/>
        <v>42775</v>
      </c>
      <c r="BQ322" s="101">
        <f t="shared" si="363"/>
        <v>0</v>
      </c>
      <c r="BR322" s="101">
        <f t="shared" si="363"/>
        <v>0</v>
      </c>
      <c r="BS322" s="101">
        <f t="shared" si="363"/>
        <v>42775</v>
      </c>
      <c r="BT322" s="101">
        <f t="shared" si="363"/>
        <v>0</v>
      </c>
      <c r="BU322" s="101">
        <f t="shared" si="363"/>
        <v>42775</v>
      </c>
      <c r="BV322" s="23"/>
      <c r="BW322" s="23"/>
      <c r="BX322" s="23"/>
    </row>
    <row r="323" spans="1:76" s="24" customFormat="1" ht="38.25" customHeight="1">
      <c r="A323" s="98" t="s">
        <v>128</v>
      </c>
      <c r="B323" s="99" t="s">
        <v>135</v>
      </c>
      <c r="C323" s="99" t="s">
        <v>145</v>
      </c>
      <c r="D323" s="100" t="s">
        <v>78</v>
      </c>
      <c r="E323" s="99" t="s">
        <v>129</v>
      </c>
      <c r="F323" s="87">
        <v>85147</v>
      </c>
      <c r="G323" s="87">
        <f>H323-F323</f>
        <v>4235</v>
      </c>
      <c r="H323" s="109">
        <f>20302+69227-147</f>
        <v>89382</v>
      </c>
      <c r="I323" s="109"/>
      <c r="J323" s="109">
        <f>21827+74186-161</f>
        <v>95852</v>
      </c>
      <c r="K323" s="109">
        <v>-4021</v>
      </c>
      <c r="L323" s="109">
        <v>-4305</v>
      </c>
      <c r="M323" s="87">
        <v>91547</v>
      </c>
      <c r="N323" s="87">
        <f>O323-M323</f>
        <v>-45028</v>
      </c>
      <c r="O323" s="87">
        <f>6490+40029</f>
        <v>46519</v>
      </c>
      <c r="P323" s="87"/>
      <c r="Q323" s="87">
        <f>6490+40029</f>
        <v>46519</v>
      </c>
      <c r="R323" s="87">
        <v>-6490</v>
      </c>
      <c r="S323" s="87">
        <v>-6490</v>
      </c>
      <c r="T323" s="87">
        <f>O323+R323</f>
        <v>40029</v>
      </c>
      <c r="U323" s="87">
        <f>Q323+S323</f>
        <v>40029</v>
      </c>
      <c r="V323" s="160"/>
      <c r="W323" s="160"/>
      <c r="X323" s="87">
        <f>T323+V323</f>
        <v>40029</v>
      </c>
      <c r="Y323" s="87">
        <f>U323+W323</f>
        <v>40029</v>
      </c>
      <c r="Z323" s="160"/>
      <c r="AA323" s="88">
        <f>X323+Z323</f>
        <v>40029</v>
      </c>
      <c r="AB323" s="88">
        <f>Y323</f>
        <v>40029</v>
      </c>
      <c r="AC323" s="161"/>
      <c r="AD323" s="161"/>
      <c r="AE323" s="161"/>
      <c r="AF323" s="87">
        <f>AA323+AC323</f>
        <v>40029</v>
      </c>
      <c r="AG323" s="160"/>
      <c r="AH323" s="87">
        <f>AB323</f>
        <v>40029</v>
      </c>
      <c r="AI323" s="160"/>
      <c r="AJ323" s="160"/>
      <c r="AK323" s="87">
        <f>AF323+AI323</f>
        <v>40029</v>
      </c>
      <c r="AL323" s="87">
        <f>AG323</f>
        <v>0</v>
      </c>
      <c r="AM323" s="87">
        <f>AH323+AJ323</f>
        <v>40029</v>
      </c>
      <c r="AN323" s="87">
        <f>AO323-AM323</f>
        <v>2746</v>
      </c>
      <c r="AO323" s="87">
        <v>42775</v>
      </c>
      <c r="AP323" s="87"/>
      <c r="AQ323" s="87">
        <v>42775</v>
      </c>
      <c r="AR323" s="87"/>
      <c r="AS323" s="160"/>
      <c r="AT323" s="87">
        <f>AO323+AR323</f>
        <v>42775</v>
      </c>
      <c r="AU323" s="87">
        <f>AQ323+AS323</f>
        <v>42775</v>
      </c>
      <c r="AV323" s="160"/>
      <c r="AW323" s="160"/>
      <c r="AX323" s="87">
        <f>AT323+AV323</f>
        <v>42775</v>
      </c>
      <c r="AY323" s="87">
        <f>AU323</f>
        <v>42775</v>
      </c>
      <c r="AZ323" s="160"/>
      <c r="BA323" s="160"/>
      <c r="BB323" s="87">
        <f>AX323+AZ323</f>
        <v>42775</v>
      </c>
      <c r="BC323" s="87">
        <f>AY323+BA323</f>
        <v>42775</v>
      </c>
      <c r="BD323" s="160"/>
      <c r="BE323" s="160"/>
      <c r="BF323" s="87">
        <f>BB323+BD323</f>
        <v>42775</v>
      </c>
      <c r="BG323" s="87">
        <f>BC323+BE323</f>
        <v>42775</v>
      </c>
      <c r="BH323" s="160"/>
      <c r="BI323" s="160"/>
      <c r="BJ323" s="87">
        <f>BB323+BH323</f>
        <v>42775</v>
      </c>
      <c r="BK323" s="87">
        <f>BC323+BI323</f>
        <v>42775</v>
      </c>
      <c r="BL323" s="160"/>
      <c r="BM323" s="160"/>
      <c r="BN323" s="87">
        <f>BJ323+BL323</f>
        <v>42775</v>
      </c>
      <c r="BO323" s="87"/>
      <c r="BP323" s="87">
        <f>BK323+BM323</f>
        <v>42775</v>
      </c>
      <c r="BQ323" s="87"/>
      <c r="BR323" s="160"/>
      <c r="BS323" s="87">
        <f>BN323+BQ323</f>
        <v>42775</v>
      </c>
      <c r="BT323" s="87">
        <f>BO323</f>
        <v>0</v>
      </c>
      <c r="BU323" s="87">
        <f>BP323+BR323</f>
        <v>42775</v>
      </c>
      <c r="BV323" s="23"/>
      <c r="BW323" s="23"/>
      <c r="BX323" s="23"/>
    </row>
    <row r="324" spans="1:76" s="10" customFormat="1" ht="20.25" customHeight="1">
      <c r="A324" s="98" t="s">
        <v>236</v>
      </c>
      <c r="B324" s="99" t="s">
        <v>135</v>
      </c>
      <c r="C324" s="99" t="s">
        <v>145</v>
      </c>
      <c r="D324" s="100" t="s">
        <v>164</v>
      </c>
      <c r="E324" s="99"/>
      <c r="F324" s="87">
        <f aca="true" t="shared" si="364" ref="F324:O324">F325+F327</f>
        <v>122551</v>
      </c>
      <c r="G324" s="87">
        <f t="shared" si="364"/>
        <v>0</v>
      </c>
      <c r="H324" s="87">
        <f t="shared" si="364"/>
        <v>122551</v>
      </c>
      <c r="I324" s="87">
        <f t="shared" si="364"/>
        <v>0</v>
      </c>
      <c r="J324" s="87">
        <f t="shared" si="364"/>
        <v>2732</v>
      </c>
      <c r="K324" s="87">
        <f t="shared" si="364"/>
        <v>-2551</v>
      </c>
      <c r="L324" s="87">
        <f t="shared" si="364"/>
        <v>-2732</v>
      </c>
      <c r="M324" s="87">
        <f t="shared" si="364"/>
        <v>0</v>
      </c>
      <c r="N324" s="87">
        <f t="shared" si="364"/>
        <v>55792</v>
      </c>
      <c r="O324" s="87">
        <f t="shared" si="364"/>
        <v>55792</v>
      </c>
      <c r="P324" s="87">
        <f aca="true" t="shared" si="365" ref="P324:Y324">P325+P327</f>
        <v>55792</v>
      </c>
      <c r="Q324" s="87">
        <f t="shared" si="365"/>
        <v>55792</v>
      </c>
      <c r="R324" s="87">
        <f t="shared" si="365"/>
        <v>0</v>
      </c>
      <c r="S324" s="87">
        <f t="shared" si="365"/>
        <v>0</v>
      </c>
      <c r="T324" s="87">
        <f t="shared" si="365"/>
        <v>55792</v>
      </c>
      <c r="U324" s="87">
        <f t="shared" si="365"/>
        <v>55792</v>
      </c>
      <c r="V324" s="87">
        <f t="shared" si="365"/>
        <v>0</v>
      </c>
      <c r="W324" s="87">
        <f t="shared" si="365"/>
        <v>0</v>
      </c>
      <c r="X324" s="87">
        <f t="shared" si="365"/>
        <v>55792</v>
      </c>
      <c r="Y324" s="87">
        <f t="shared" si="365"/>
        <v>55792</v>
      </c>
      <c r="Z324" s="87">
        <f>Z325+Z327</f>
        <v>0</v>
      </c>
      <c r="AA324" s="88">
        <f>AA325+AA327</f>
        <v>55792</v>
      </c>
      <c r="AB324" s="88">
        <f>AB325+AB327</f>
        <v>55792</v>
      </c>
      <c r="AC324" s="88">
        <f>AC325+AC327</f>
        <v>0</v>
      </c>
      <c r="AD324" s="88">
        <f>AD325+AD327</f>
        <v>0</v>
      </c>
      <c r="AE324" s="88"/>
      <c r="AF324" s="87">
        <f aca="true" t="shared" si="366" ref="AF324:AV324">AF325+AF327</f>
        <v>55792</v>
      </c>
      <c r="AG324" s="87">
        <f t="shared" si="366"/>
        <v>0</v>
      </c>
      <c r="AH324" s="87">
        <f t="shared" si="366"/>
        <v>55792</v>
      </c>
      <c r="AI324" s="87">
        <f t="shared" si="366"/>
        <v>0</v>
      </c>
      <c r="AJ324" s="87">
        <f t="shared" si="366"/>
        <v>0</v>
      </c>
      <c r="AK324" s="87">
        <f t="shared" si="366"/>
        <v>55792</v>
      </c>
      <c r="AL324" s="87">
        <f t="shared" si="366"/>
        <v>0</v>
      </c>
      <c r="AM324" s="87">
        <f t="shared" si="366"/>
        <v>55792</v>
      </c>
      <c r="AN324" s="87">
        <f t="shared" si="366"/>
        <v>0</v>
      </c>
      <c r="AO324" s="87">
        <f t="shared" si="366"/>
        <v>55792</v>
      </c>
      <c r="AP324" s="87">
        <f t="shared" si="366"/>
        <v>0</v>
      </c>
      <c r="AQ324" s="87">
        <f t="shared" si="366"/>
        <v>55792</v>
      </c>
      <c r="AR324" s="87">
        <f t="shared" si="366"/>
        <v>0</v>
      </c>
      <c r="AS324" s="87">
        <f t="shared" si="366"/>
        <v>0</v>
      </c>
      <c r="AT324" s="87">
        <f t="shared" si="366"/>
        <v>55792</v>
      </c>
      <c r="AU324" s="87">
        <f t="shared" si="366"/>
        <v>55792</v>
      </c>
      <c r="AV324" s="87">
        <f t="shared" si="366"/>
        <v>0</v>
      </c>
      <c r="AW324" s="87">
        <f aca="true" t="shared" si="367" ref="AW324:BC324">AW325+AW327</f>
        <v>0</v>
      </c>
      <c r="AX324" s="87">
        <f t="shared" si="367"/>
        <v>55792</v>
      </c>
      <c r="AY324" s="87">
        <f t="shared" si="367"/>
        <v>55792</v>
      </c>
      <c r="AZ324" s="87">
        <f t="shared" si="367"/>
        <v>0</v>
      </c>
      <c r="BA324" s="87">
        <f t="shared" si="367"/>
        <v>0</v>
      </c>
      <c r="BB324" s="87">
        <f t="shared" si="367"/>
        <v>55792</v>
      </c>
      <c r="BC324" s="87">
        <f t="shared" si="367"/>
        <v>55792</v>
      </c>
      <c r="BD324" s="77"/>
      <c r="BE324" s="77"/>
      <c r="BF324" s="87">
        <f aca="true" t="shared" si="368" ref="BF324:BU324">BF325+BF327</f>
        <v>55792</v>
      </c>
      <c r="BG324" s="87">
        <f t="shared" si="368"/>
        <v>55792</v>
      </c>
      <c r="BH324" s="87">
        <f>BH325+BH327</f>
        <v>0</v>
      </c>
      <c r="BI324" s="87">
        <f>BI325+BI327</f>
        <v>0</v>
      </c>
      <c r="BJ324" s="87">
        <f>BJ325+BJ327</f>
        <v>55792</v>
      </c>
      <c r="BK324" s="87">
        <f>BK325+BK327</f>
        <v>55792</v>
      </c>
      <c r="BL324" s="87">
        <f t="shared" si="368"/>
        <v>0</v>
      </c>
      <c r="BM324" s="87">
        <f t="shared" si="368"/>
        <v>0</v>
      </c>
      <c r="BN324" s="87">
        <f t="shared" si="368"/>
        <v>55792</v>
      </c>
      <c r="BO324" s="87"/>
      <c r="BP324" s="87">
        <f t="shared" si="368"/>
        <v>55792</v>
      </c>
      <c r="BQ324" s="87">
        <f t="shared" si="368"/>
        <v>0</v>
      </c>
      <c r="BR324" s="87">
        <f t="shared" si="368"/>
        <v>0</v>
      </c>
      <c r="BS324" s="87">
        <f t="shared" si="368"/>
        <v>55792</v>
      </c>
      <c r="BT324" s="87">
        <f t="shared" si="368"/>
        <v>0</v>
      </c>
      <c r="BU324" s="87">
        <f t="shared" si="368"/>
        <v>55792</v>
      </c>
      <c r="BV324" s="9"/>
      <c r="BW324" s="9"/>
      <c r="BX324" s="9"/>
    </row>
    <row r="325" spans="1:76" s="14" customFormat="1" ht="66" customHeight="1" hidden="1">
      <c r="A325" s="98" t="s">
        <v>211</v>
      </c>
      <c r="B325" s="99" t="s">
        <v>135</v>
      </c>
      <c r="C325" s="99" t="s">
        <v>145</v>
      </c>
      <c r="D325" s="100" t="s">
        <v>175</v>
      </c>
      <c r="E325" s="99"/>
      <c r="F325" s="87">
        <f aca="true" t="shared" si="369" ref="F325:U325">F326</f>
        <v>2551</v>
      </c>
      <c r="G325" s="87">
        <f t="shared" si="369"/>
        <v>0</v>
      </c>
      <c r="H325" s="87">
        <f t="shared" si="369"/>
        <v>2551</v>
      </c>
      <c r="I325" s="87">
        <f t="shared" si="369"/>
        <v>0</v>
      </c>
      <c r="J325" s="87">
        <f t="shared" si="369"/>
        <v>2732</v>
      </c>
      <c r="K325" s="87">
        <f t="shared" si="369"/>
        <v>-2551</v>
      </c>
      <c r="L325" s="87">
        <f t="shared" si="369"/>
        <v>-2732</v>
      </c>
      <c r="M325" s="87">
        <f t="shared" si="369"/>
        <v>0</v>
      </c>
      <c r="N325" s="87">
        <f t="shared" si="369"/>
        <v>0</v>
      </c>
      <c r="O325" s="87">
        <f t="shared" si="369"/>
        <v>0</v>
      </c>
      <c r="P325" s="87">
        <f t="shared" si="369"/>
        <v>0</v>
      </c>
      <c r="Q325" s="87">
        <f t="shared" si="369"/>
        <v>0</v>
      </c>
      <c r="R325" s="87">
        <f t="shared" si="369"/>
        <v>0</v>
      </c>
      <c r="S325" s="87">
        <f t="shared" si="369"/>
        <v>0</v>
      </c>
      <c r="T325" s="87">
        <f t="shared" si="369"/>
        <v>0</v>
      </c>
      <c r="U325" s="87">
        <f t="shared" si="369"/>
        <v>0</v>
      </c>
      <c r="V325" s="89"/>
      <c r="W325" s="89"/>
      <c r="X325" s="89"/>
      <c r="Y325" s="89"/>
      <c r="Z325" s="89"/>
      <c r="AA325" s="152"/>
      <c r="AB325" s="152"/>
      <c r="AC325" s="152"/>
      <c r="AD325" s="152"/>
      <c r="AE325" s="152"/>
      <c r="AF325" s="89"/>
      <c r="AG325" s="89"/>
      <c r="AH325" s="89"/>
      <c r="AI325" s="89"/>
      <c r="AJ325" s="89"/>
      <c r="AK325" s="114"/>
      <c r="AL325" s="114"/>
      <c r="AM325" s="114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13"/>
      <c r="BW325" s="13"/>
      <c r="BX325" s="13"/>
    </row>
    <row r="326" spans="1:76" s="14" customFormat="1" ht="82.5" customHeight="1" hidden="1">
      <c r="A326" s="98" t="s">
        <v>388</v>
      </c>
      <c r="B326" s="99" t="s">
        <v>135</v>
      </c>
      <c r="C326" s="99" t="s">
        <v>145</v>
      </c>
      <c r="D326" s="100" t="s">
        <v>175</v>
      </c>
      <c r="E326" s="99" t="s">
        <v>142</v>
      </c>
      <c r="F326" s="87">
        <v>2551</v>
      </c>
      <c r="G326" s="87">
        <f>H326-F326</f>
        <v>0</v>
      </c>
      <c r="H326" s="109">
        <v>2551</v>
      </c>
      <c r="I326" s="109"/>
      <c r="J326" s="109">
        <v>2732</v>
      </c>
      <c r="K326" s="109">
        <v>-2551</v>
      </c>
      <c r="L326" s="109">
        <v>-2732</v>
      </c>
      <c r="M326" s="87"/>
      <c r="N326" s="90"/>
      <c r="O326" s="87"/>
      <c r="P326" s="87"/>
      <c r="Q326" s="87"/>
      <c r="R326" s="87"/>
      <c r="S326" s="87"/>
      <c r="T326" s="87"/>
      <c r="U326" s="87"/>
      <c r="V326" s="89"/>
      <c r="W326" s="89"/>
      <c r="X326" s="89"/>
      <c r="Y326" s="89"/>
      <c r="Z326" s="89"/>
      <c r="AA326" s="152"/>
      <c r="AB326" s="152"/>
      <c r="AC326" s="152"/>
      <c r="AD326" s="152"/>
      <c r="AE326" s="152"/>
      <c r="AF326" s="89"/>
      <c r="AG326" s="89"/>
      <c r="AH326" s="89"/>
      <c r="AI326" s="89"/>
      <c r="AJ326" s="89"/>
      <c r="AK326" s="114"/>
      <c r="AL326" s="114"/>
      <c r="AM326" s="114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13"/>
      <c r="BW326" s="13"/>
      <c r="BX326" s="13"/>
    </row>
    <row r="327" spans="1:76" s="16" customFormat="1" ht="68.25" customHeight="1">
      <c r="A327" s="98" t="s">
        <v>271</v>
      </c>
      <c r="B327" s="99" t="s">
        <v>135</v>
      </c>
      <c r="C327" s="99" t="s">
        <v>145</v>
      </c>
      <c r="D327" s="100" t="s">
        <v>176</v>
      </c>
      <c r="E327" s="99"/>
      <c r="F327" s="87">
        <f aca="true" t="shared" si="370" ref="F327:BC327">F328</f>
        <v>120000</v>
      </c>
      <c r="G327" s="87">
        <f t="shared" si="370"/>
        <v>0</v>
      </c>
      <c r="H327" s="87">
        <f t="shared" si="370"/>
        <v>120000</v>
      </c>
      <c r="I327" s="87">
        <f t="shared" si="370"/>
        <v>0</v>
      </c>
      <c r="J327" s="87">
        <f t="shared" si="370"/>
        <v>0</v>
      </c>
      <c r="K327" s="87">
        <f t="shared" si="370"/>
        <v>0</v>
      </c>
      <c r="L327" s="87">
        <f t="shared" si="370"/>
        <v>0</v>
      </c>
      <c r="M327" s="87">
        <f t="shared" si="370"/>
        <v>0</v>
      </c>
      <c r="N327" s="87">
        <f t="shared" si="370"/>
        <v>55792</v>
      </c>
      <c r="O327" s="87">
        <f t="shared" si="370"/>
        <v>55792</v>
      </c>
      <c r="P327" s="87">
        <f t="shared" si="370"/>
        <v>55792</v>
      </c>
      <c r="Q327" s="87">
        <f t="shared" si="370"/>
        <v>55792</v>
      </c>
      <c r="R327" s="87">
        <f t="shared" si="370"/>
        <v>0</v>
      </c>
      <c r="S327" s="87">
        <f t="shared" si="370"/>
        <v>0</v>
      </c>
      <c r="T327" s="87">
        <f t="shared" si="370"/>
        <v>55792</v>
      </c>
      <c r="U327" s="87">
        <f t="shared" si="370"/>
        <v>55792</v>
      </c>
      <c r="V327" s="87">
        <f t="shared" si="370"/>
        <v>0</v>
      </c>
      <c r="W327" s="87">
        <f t="shared" si="370"/>
        <v>0</v>
      </c>
      <c r="X327" s="87">
        <f t="shared" si="370"/>
        <v>55792</v>
      </c>
      <c r="Y327" s="87">
        <f t="shared" si="370"/>
        <v>55792</v>
      </c>
      <c r="Z327" s="87">
        <f t="shared" si="370"/>
        <v>0</v>
      </c>
      <c r="AA327" s="88">
        <f t="shared" si="370"/>
        <v>55792</v>
      </c>
      <c r="AB327" s="88">
        <f t="shared" si="370"/>
        <v>55792</v>
      </c>
      <c r="AC327" s="88">
        <f t="shared" si="370"/>
        <v>0</v>
      </c>
      <c r="AD327" s="88">
        <f t="shared" si="370"/>
        <v>0</v>
      </c>
      <c r="AE327" s="88"/>
      <c r="AF327" s="87">
        <f t="shared" si="370"/>
        <v>55792</v>
      </c>
      <c r="AG327" s="87">
        <f t="shared" si="370"/>
        <v>0</v>
      </c>
      <c r="AH327" s="87">
        <f t="shared" si="370"/>
        <v>55792</v>
      </c>
      <c r="AI327" s="87">
        <f t="shared" si="370"/>
        <v>0</v>
      </c>
      <c r="AJ327" s="87">
        <f t="shared" si="370"/>
        <v>0</v>
      </c>
      <c r="AK327" s="87">
        <f t="shared" si="370"/>
        <v>55792</v>
      </c>
      <c r="AL327" s="87">
        <f t="shared" si="370"/>
        <v>0</v>
      </c>
      <c r="AM327" s="87">
        <f t="shared" si="370"/>
        <v>55792</v>
      </c>
      <c r="AN327" s="87">
        <f t="shared" si="370"/>
        <v>0</v>
      </c>
      <c r="AO327" s="87">
        <f t="shared" si="370"/>
        <v>55792</v>
      </c>
      <c r="AP327" s="87">
        <f t="shared" si="370"/>
        <v>0</v>
      </c>
      <c r="AQ327" s="87">
        <f t="shared" si="370"/>
        <v>55792</v>
      </c>
      <c r="AR327" s="87">
        <f t="shared" si="370"/>
        <v>0</v>
      </c>
      <c r="AS327" s="87">
        <f t="shared" si="370"/>
        <v>0</v>
      </c>
      <c r="AT327" s="87">
        <f t="shared" si="370"/>
        <v>55792</v>
      </c>
      <c r="AU327" s="87">
        <f t="shared" si="370"/>
        <v>55792</v>
      </c>
      <c r="AV327" s="87">
        <f t="shared" si="370"/>
        <v>0</v>
      </c>
      <c r="AW327" s="87">
        <f t="shared" si="370"/>
        <v>0</v>
      </c>
      <c r="AX327" s="87">
        <f t="shared" si="370"/>
        <v>55792</v>
      </c>
      <c r="AY327" s="87">
        <f t="shared" si="370"/>
        <v>55792</v>
      </c>
      <c r="AZ327" s="87">
        <f t="shared" si="370"/>
        <v>0</v>
      </c>
      <c r="BA327" s="87">
        <f t="shared" si="370"/>
        <v>0</v>
      </c>
      <c r="BB327" s="87">
        <f t="shared" si="370"/>
        <v>55792</v>
      </c>
      <c r="BC327" s="87">
        <f t="shared" si="370"/>
        <v>55792</v>
      </c>
      <c r="BD327" s="91"/>
      <c r="BE327" s="91"/>
      <c r="BF327" s="87">
        <f aca="true" t="shared" si="371" ref="BF327:BU327">BF328</f>
        <v>55792</v>
      </c>
      <c r="BG327" s="87">
        <f t="shared" si="371"/>
        <v>55792</v>
      </c>
      <c r="BH327" s="87">
        <f t="shared" si="371"/>
        <v>0</v>
      </c>
      <c r="BI327" s="87">
        <f t="shared" si="371"/>
        <v>0</v>
      </c>
      <c r="BJ327" s="87">
        <f t="shared" si="371"/>
        <v>55792</v>
      </c>
      <c r="BK327" s="87">
        <f t="shared" si="371"/>
        <v>55792</v>
      </c>
      <c r="BL327" s="87">
        <f t="shared" si="371"/>
        <v>0</v>
      </c>
      <c r="BM327" s="87">
        <f t="shared" si="371"/>
        <v>0</v>
      </c>
      <c r="BN327" s="87">
        <f t="shared" si="371"/>
        <v>55792</v>
      </c>
      <c r="BO327" s="87"/>
      <c r="BP327" s="87">
        <f t="shared" si="371"/>
        <v>55792</v>
      </c>
      <c r="BQ327" s="87">
        <f t="shared" si="371"/>
        <v>0</v>
      </c>
      <c r="BR327" s="87">
        <f t="shared" si="371"/>
        <v>0</v>
      </c>
      <c r="BS327" s="87">
        <f t="shared" si="371"/>
        <v>55792</v>
      </c>
      <c r="BT327" s="87">
        <f t="shared" si="371"/>
        <v>0</v>
      </c>
      <c r="BU327" s="87">
        <f t="shared" si="371"/>
        <v>55792</v>
      </c>
      <c r="BV327" s="15"/>
      <c r="BW327" s="15"/>
      <c r="BX327" s="15"/>
    </row>
    <row r="328" spans="1:76" s="16" customFormat="1" ht="84" customHeight="1">
      <c r="A328" s="98" t="s">
        <v>244</v>
      </c>
      <c r="B328" s="99" t="s">
        <v>135</v>
      </c>
      <c r="C328" s="99" t="s">
        <v>145</v>
      </c>
      <c r="D328" s="100" t="s">
        <v>176</v>
      </c>
      <c r="E328" s="99" t="s">
        <v>142</v>
      </c>
      <c r="F328" s="87">
        <v>120000</v>
      </c>
      <c r="G328" s="87">
        <f>H328-F328</f>
        <v>0</v>
      </c>
      <c r="H328" s="109">
        <v>120000</v>
      </c>
      <c r="I328" s="109"/>
      <c r="J328" s="109"/>
      <c r="K328" s="110"/>
      <c r="L328" s="110"/>
      <c r="M328" s="87"/>
      <c r="N328" s="87">
        <f>O328-M328</f>
        <v>55792</v>
      </c>
      <c r="O328" s="87">
        <v>55792</v>
      </c>
      <c r="P328" s="87">
        <v>55792</v>
      </c>
      <c r="Q328" s="87">
        <v>55792</v>
      </c>
      <c r="R328" s="91"/>
      <c r="S328" s="91"/>
      <c r="T328" s="87">
        <f>O328+R328</f>
        <v>55792</v>
      </c>
      <c r="U328" s="87">
        <f>Q328+S328</f>
        <v>55792</v>
      </c>
      <c r="V328" s="91"/>
      <c r="W328" s="91"/>
      <c r="X328" s="87">
        <f>T328+V328</f>
        <v>55792</v>
      </c>
      <c r="Y328" s="87">
        <f>U328+W328</f>
        <v>55792</v>
      </c>
      <c r="Z328" s="91"/>
      <c r="AA328" s="88">
        <f>X328+Z328</f>
        <v>55792</v>
      </c>
      <c r="AB328" s="88">
        <f>Y328</f>
        <v>55792</v>
      </c>
      <c r="AC328" s="92"/>
      <c r="AD328" s="92"/>
      <c r="AE328" s="92"/>
      <c r="AF328" s="87">
        <f>AA328+AC328</f>
        <v>55792</v>
      </c>
      <c r="AG328" s="91"/>
      <c r="AH328" s="87">
        <f>AB328</f>
        <v>55792</v>
      </c>
      <c r="AI328" s="91"/>
      <c r="AJ328" s="91"/>
      <c r="AK328" s="87">
        <f>AF328+AI328</f>
        <v>55792</v>
      </c>
      <c r="AL328" s="87">
        <f>AG328</f>
        <v>0</v>
      </c>
      <c r="AM328" s="87">
        <f>AH328+AJ328</f>
        <v>55792</v>
      </c>
      <c r="AN328" s="87">
        <f>AO328-AM328</f>
        <v>0</v>
      </c>
      <c r="AO328" s="87">
        <v>55792</v>
      </c>
      <c r="AP328" s="87"/>
      <c r="AQ328" s="87">
        <v>55792</v>
      </c>
      <c r="AR328" s="87"/>
      <c r="AS328" s="91"/>
      <c r="AT328" s="87">
        <f>AO328+AR328</f>
        <v>55792</v>
      </c>
      <c r="AU328" s="87">
        <f>AQ328+AS328</f>
        <v>55792</v>
      </c>
      <c r="AV328" s="91"/>
      <c r="AW328" s="91"/>
      <c r="AX328" s="87">
        <f>AT328+AV328</f>
        <v>55792</v>
      </c>
      <c r="AY328" s="87">
        <f>AU328</f>
        <v>55792</v>
      </c>
      <c r="AZ328" s="91"/>
      <c r="BA328" s="91"/>
      <c r="BB328" s="87">
        <f>AX328+AZ328</f>
        <v>55792</v>
      </c>
      <c r="BC328" s="87">
        <f>AY328+BA328</f>
        <v>55792</v>
      </c>
      <c r="BD328" s="91"/>
      <c r="BE328" s="91"/>
      <c r="BF328" s="87">
        <f>BB328+BD328</f>
        <v>55792</v>
      </c>
      <c r="BG328" s="87">
        <f>BC328+BE328</f>
        <v>55792</v>
      </c>
      <c r="BH328" s="91"/>
      <c r="BI328" s="91"/>
      <c r="BJ328" s="87">
        <f>BB328+BH328</f>
        <v>55792</v>
      </c>
      <c r="BK328" s="87">
        <f>BC328+BI328</f>
        <v>55792</v>
      </c>
      <c r="BL328" s="91"/>
      <c r="BM328" s="91"/>
      <c r="BN328" s="87">
        <f>BJ328+BL328</f>
        <v>55792</v>
      </c>
      <c r="BO328" s="87"/>
      <c r="BP328" s="87">
        <f>BK328+BM328</f>
        <v>55792</v>
      </c>
      <c r="BQ328" s="87"/>
      <c r="BR328" s="91"/>
      <c r="BS328" s="87">
        <f>BN328+BQ328</f>
        <v>55792</v>
      </c>
      <c r="BT328" s="87">
        <f>BO328</f>
        <v>0</v>
      </c>
      <c r="BU328" s="87">
        <f>BP328+BR328</f>
        <v>55792</v>
      </c>
      <c r="BV328" s="15"/>
      <c r="BW328" s="15"/>
      <c r="BX328" s="15"/>
    </row>
    <row r="329" spans="1:76" s="24" customFormat="1" ht="99.75" customHeight="1">
      <c r="A329" s="98" t="s">
        <v>79</v>
      </c>
      <c r="B329" s="99" t="s">
        <v>135</v>
      </c>
      <c r="C329" s="99" t="s">
        <v>145</v>
      </c>
      <c r="D329" s="100" t="s">
        <v>80</v>
      </c>
      <c r="E329" s="99"/>
      <c r="F329" s="101">
        <f aca="true" t="shared" si="372" ref="F329:BC329">F330</f>
        <v>11278</v>
      </c>
      <c r="G329" s="101">
        <f t="shared" si="372"/>
        <v>1062</v>
      </c>
      <c r="H329" s="101">
        <f t="shared" si="372"/>
        <v>12340</v>
      </c>
      <c r="I329" s="101">
        <f t="shared" si="372"/>
        <v>0</v>
      </c>
      <c r="J329" s="101">
        <f t="shared" si="372"/>
        <v>13287</v>
      </c>
      <c r="K329" s="101">
        <f t="shared" si="372"/>
        <v>-646</v>
      </c>
      <c r="L329" s="101">
        <f t="shared" si="372"/>
        <v>-692</v>
      </c>
      <c r="M329" s="101">
        <f t="shared" si="372"/>
        <v>12595</v>
      </c>
      <c r="N329" s="101">
        <f t="shared" si="372"/>
        <v>-4623</v>
      </c>
      <c r="O329" s="101">
        <f t="shared" si="372"/>
        <v>7972</v>
      </c>
      <c r="P329" s="101">
        <f t="shared" si="372"/>
        <v>7972</v>
      </c>
      <c r="Q329" s="101">
        <f t="shared" si="372"/>
        <v>7972</v>
      </c>
      <c r="R329" s="101">
        <f t="shared" si="372"/>
        <v>0</v>
      </c>
      <c r="S329" s="101">
        <f t="shared" si="372"/>
        <v>0</v>
      </c>
      <c r="T329" s="101">
        <f t="shared" si="372"/>
        <v>7972</v>
      </c>
      <c r="U329" s="101">
        <f t="shared" si="372"/>
        <v>7972</v>
      </c>
      <c r="V329" s="101">
        <f t="shared" si="372"/>
        <v>-2622</v>
      </c>
      <c r="W329" s="101">
        <f t="shared" si="372"/>
        <v>-2622</v>
      </c>
      <c r="X329" s="101">
        <f t="shared" si="372"/>
        <v>5350</v>
      </c>
      <c r="Y329" s="101">
        <f t="shared" si="372"/>
        <v>5350</v>
      </c>
      <c r="Z329" s="101">
        <f t="shared" si="372"/>
        <v>0</v>
      </c>
      <c r="AA329" s="102">
        <f t="shared" si="372"/>
        <v>5350</v>
      </c>
      <c r="AB329" s="102">
        <f t="shared" si="372"/>
        <v>5350</v>
      </c>
      <c r="AC329" s="102">
        <f t="shared" si="372"/>
        <v>0</v>
      </c>
      <c r="AD329" s="102">
        <f t="shared" si="372"/>
        <v>0</v>
      </c>
      <c r="AE329" s="102"/>
      <c r="AF329" s="101">
        <f t="shared" si="372"/>
        <v>5350</v>
      </c>
      <c r="AG329" s="101">
        <f t="shared" si="372"/>
        <v>0</v>
      </c>
      <c r="AH329" s="101">
        <f t="shared" si="372"/>
        <v>5350</v>
      </c>
      <c r="AI329" s="101">
        <f t="shared" si="372"/>
        <v>0</v>
      </c>
      <c r="AJ329" s="101">
        <f t="shared" si="372"/>
        <v>0</v>
      </c>
      <c r="AK329" s="101">
        <f t="shared" si="372"/>
        <v>5350</v>
      </c>
      <c r="AL329" s="101">
        <f t="shared" si="372"/>
        <v>0</v>
      </c>
      <c r="AM329" s="101">
        <f t="shared" si="372"/>
        <v>5350</v>
      </c>
      <c r="AN329" s="101">
        <f t="shared" si="372"/>
        <v>1120</v>
      </c>
      <c r="AO329" s="101">
        <f t="shared" si="372"/>
        <v>6470</v>
      </c>
      <c r="AP329" s="101">
        <f t="shared" si="372"/>
        <v>0</v>
      </c>
      <c r="AQ329" s="101">
        <f t="shared" si="372"/>
        <v>6470</v>
      </c>
      <c r="AR329" s="101">
        <f t="shared" si="372"/>
        <v>0</v>
      </c>
      <c r="AS329" s="101">
        <f t="shared" si="372"/>
        <v>0</v>
      </c>
      <c r="AT329" s="101">
        <f t="shared" si="372"/>
        <v>6470</v>
      </c>
      <c r="AU329" s="101">
        <f t="shared" si="372"/>
        <v>6470</v>
      </c>
      <c r="AV329" s="101">
        <f t="shared" si="372"/>
        <v>0</v>
      </c>
      <c r="AW329" s="101">
        <f t="shared" si="372"/>
        <v>0</v>
      </c>
      <c r="AX329" s="101">
        <f t="shared" si="372"/>
        <v>6470</v>
      </c>
      <c r="AY329" s="101">
        <f t="shared" si="372"/>
        <v>6470</v>
      </c>
      <c r="AZ329" s="101">
        <f t="shared" si="372"/>
        <v>0</v>
      </c>
      <c r="BA329" s="101">
        <f t="shared" si="372"/>
        <v>0</v>
      </c>
      <c r="BB329" s="101">
        <f t="shared" si="372"/>
        <v>6470</v>
      </c>
      <c r="BC329" s="101">
        <f t="shared" si="372"/>
        <v>6470</v>
      </c>
      <c r="BD329" s="160"/>
      <c r="BE329" s="160"/>
      <c r="BF329" s="101">
        <f aca="true" t="shared" si="373" ref="BF329:BU329">BF330</f>
        <v>6470</v>
      </c>
      <c r="BG329" s="101">
        <f t="shared" si="373"/>
        <v>6470</v>
      </c>
      <c r="BH329" s="101">
        <f t="shared" si="373"/>
        <v>0</v>
      </c>
      <c r="BI329" s="101">
        <f t="shared" si="373"/>
        <v>0</v>
      </c>
      <c r="BJ329" s="101">
        <f t="shared" si="373"/>
        <v>6470</v>
      </c>
      <c r="BK329" s="101">
        <f t="shared" si="373"/>
        <v>6470</v>
      </c>
      <c r="BL329" s="101">
        <f t="shared" si="373"/>
        <v>0</v>
      </c>
      <c r="BM329" s="101">
        <f t="shared" si="373"/>
        <v>0</v>
      </c>
      <c r="BN329" s="101">
        <f t="shared" si="373"/>
        <v>6470</v>
      </c>
      <c r="BO329" s="101"/>
      <c r="BP329" s="101">
        <f t="shared" si="373"/>
        <v>6470</v>
      </c>
      <c r="BQ329" s="101">
        <f t="shared" si="373"/>
        <v>0</v>
      </c>
      <c r="BR329" s="101">
        <f t="shared" si="373"/>
        <v>0</v>
      </c>
      <c r="BS329" s="101">
        <f t="shared" si="373"/>
        <v>6470</v>
      </c>
      <c r="BT329" s="101">
        <f t="shared" si="373"/>
        <v>0</v>
      </c>
      <c r="BU329" s="101">
        <f t="shared" si="373"/>
        <v>6470</v>
      </c>
      <c r="BV329" s="23"/>
      <c r="BW329" s="23"/>
      <c r="BX329" s="23"/>
    </row>
    <row r="330" spans="1:76" s="24" customFormat="1" ht="33.75" customHeight="1">
      <c r="A330" s="98" t="s">
        <v>128</v>
      </c>
      <c r="B330" s="99" t="s">
        <v>135</v>
      </c>
      <c r="C330" s="99" t="s">
        <v>145</v>
      </c>
      <c r="D330" s="100" t="s">
        <v>80</v>
      </c>
      <c r="E330" s="99" t="s">
        <v>129</v>
      </c>
      <c r="F330" s="87">
        <v>11278</v>
      </c>
      <c r="G330" s="87">
        <f>H330-F330</f>
        <v>1062</v>
      </c>
      <c r="H330" s="109">
        <f>12383-43</f>
        <v>12340</v>
      </c>
      <c r="I330" s="109"/>
      <c r="J330" s="109">
        <f>13341-54</f>
        <v>13287</v>
      </c>
      <c r="K330" s="109">
        <v>-646</v>
      </c>
      <c r="L330" s="109">
        <v>-692</v>
      </c>
      <c r="M330" s="87">
        <v>12595</v>
      </c>
      <c r="N330" s="87">
        <f>O330-M330</f>
        <v>-4623</v>
      </c>
      <c r="O330" s="87">
        <v>7972</v>
      </c>
      <c r="P330" s="87">
        <v>7972</v>
      </c>
      <c r="Q330" s="87">
        <v>7972</v>
      </c>
      <c r="R330" s="160"/>
      <c r="S330" s="160"/>
      <c r="T330" s="87">
        <f>O330+R330</f>
        <v>7972</v>
      </c>
      <c r="U330" s="87">
        <f>Q330+S330</f>
        <v>7972</v>
      </c>
      <c r="V330" s="87">
        <v>-2622</v>
      </c>
      <c r="W330" s="87">
        <v>-2622</v>
      </c>
      <c r="X330" s="87">
        <f>T330+V330</f>
        <v>5350</v>
      </c>
      <c r="Y330" s="87">
        <f>U330+W330</f>
        <v>5350</v>
      </c>
      <c r="Z330" s="160"/>
      <c r="AA330" s="88">
        <f>X330+Z330</f>
        <v>5350</v>
      </c>
      <c r="AB330" s="88">
        <f>Y330</f>
        <v>5350</v>
      </c>
      <c r="AC330" s="161"/>
      <c r="AD330" s="161"/>
      <c r="AE330" s="161"/>
      <c r="AF330" s="87">
        <f>AA330+AC330</f>
        <v>5350</v>
      </c>
      <c r="AG330" s="160"/>
      <c r="AH330" s="87">
        <f>AB330</f>
        <v>5350</v>
      </c>
      <c r="AI330" s="160"/>
      <c r="AJ330" s="160"/>
      <c r="AK330" s="87">
        <f>AF330+AI330</f>
        <v>5350</v>
      </c>
      <c r="AL330" s="87">
        <f>AG330</f>
        <v>0</v>
      </c>
      <c r="AM330" s="87">
        <f>AH330+AJ330</f>
        <v>5350</v>
      </c>
      <c r="AN330" s="87">
        <f>AO330-AM330</f>
        <v>1120</v>
      </c>
      <c r="AO330" s="87">
        <v>6470</v>
      </c>
      <c r="AP330" s="87"/>
      <c r="AQ330" s="87">
        <v>6470</v>
      </c>
      <c r="AR330" s="87"/>
      <c r="AS330" s="160"/>
      <c r="AT330" s="87">
        <f>AO330+AR330</f>
        <v>6470</v>
      </c>
      <c r="AU330" s="87">
        <f>AQ330+AS330</f>
        <v>6470</v>
      </c>
      <c r="AV330" s="160"/>
      <c r="AW330" s="160"/>
      <c r="AX330" s="87">
        <f>AT330+AV330</f>
        <v>6470</v>
      </c>
      <c r="AY330" s="87">
        <f>AU330</f>
        <v>6470</v>
      </c>
      <c r="AZ330" s="160"/>
      <c r="BA330" s="160"/>
      <c r="BB330" s="87">
        <f>AX330+AZ330</f>
        <v>6470</v>
      </c>
      <c r="BC330" s="87">
        <f>AY330+BA330</f>
        <v>6470</v>
      </c>
      <c r="BD330" s="160"/>
      <c r="BE330" s="160"/>
      <c r="BF330" s="87">
        <f>BB330+BD330</f>
        <v>6470</v>
      </c>
      <c r="BG330" s="87">
        <f>BC330+BE330</f>
        <v>6470</v>
      </c>
      <c r="BH330" s="160"/>
      <c r="BI330" s="160"/>
      <c r="BJ330" s="87">
        <f>BB330+BH330</f>
        <v>6470</v>
      </c>
      <c r="BK330" s="87">
        <f>BC330+BI330</f>
        <v>6470</v>
      </c>
      <c r="BL330" s="160"/>
      <c r="BM330" s="160"/>
      <c r="BN330" s="87">
        <f>BJ330+BL330</f>
        <v>6470</v>
      </c>
      <c r="BO330" s="87"/>
      <c r="BP330" s="87">
        <f>BK330+BM330</f>
        <v>6470</v>
      </c>
      <c r="BQ330" s="87"/>
      <c r="BR330" s="160"/>
      <c r="BS330" s="87">
        <f>BN330+BQ330</f>
        <v>6470</v>
      </c>
      <c r="BT330" s="87">
        <f>BO330</f>
        <v>0</v>
      </c>
      <c r="BU330" s="87">
        <f>BP330+BR330</f>
        <v>6470</v>
      </c>
      <c r="BV330" s="23"/>
      <c r="BW330" s="23"/>
      <c r="BX330" s="23"/>
    </row>
    <row r="331" spans="1:76" s="24" customFormat="1" ht="16.5">
      <c r="A331" s="98" t="s">
        <v>120</v>
      </c>
      <c r="B331" s="99" t="s">
        <v>135</v>
      </c>
      <c r="C331" s="99" t="s">
        <v>145</v>
      </c>
      <c r="D331" s="100" t="s">
        <v>121</v>
      </c>
      <c r="E331" s="99"/>
      <c r="F331" s="87"/>
      <c r="G331" s="87">
        <f>G332</f>
        <v>10060</v>
      </c>
      <c r="H331" s="87">
        <f>H332</f>
        <v>10060</v>
      </c>
      <c r="I331" s="87">
        <f>I332</f>
        <v>0</v>
      </c>
      <c r="J331" s="87">
        <f>J332</f>
        <v>11316</v>
      </c>
      <c r="K331" s="87">
        <f>K332+K333</f>
        <v>220414</v>
      </c>
      <c r="L331" s="87">
        <f>L332+L333</f>
        <v>240113</v>
      </c>
      <c r="M331" s="87">
        <f>M332+M333</f>
        <v>251429</v>
      </c>
      <c r="N331" s="87">
        <f>N332+N333+N335</f>
        <v>-215035</v>
      </c>
      <c r="O331" s="87">
        <f>O332+O333+O335</f>
        <v>36394</v>
      </c>
      <c r="P331" s="87">
        <f aca="true" t="shared" si="374" ref="P331:Y331">P332+P333+P335</f>
        <v>0</v>
      </c>
      <c r="Q331" s="87">
        <f t="shared" si="374"/>
        <v>0</v>
      </c>
      <c r="R331" s="87">
        <f t="shared" si="374"/>
        <v>0</v>
      </c>
      <c r="S331" s="87">
        <f t="shared" si="374"/>
        <v>0</v>
      </c>
      <c r="T331" s="87">
        <f t="shared" si="374"/>
        <v>36394</v>
      </c>
      <c r="U331" s="87">
        <f t="shared" si="374"/>
        <v>0</v>
      </c>
      <c r="V331" s="87">
        <f t="shared" si="374"/>
        <v>0</v>
      </c>
      <c r="W331" s="87">
        <f t="shared" si="374"/>
        <v>0</v>
      </c>
      <c r="X331" s="87">
        <f t="shared" si="374"/>
        <v>36394</v>
      </c>
      <c r="Y331" s="87">
        <f t="shared" si="374"/>
        <v>0</v>
      </c>
      <c r="Z331" s="87">
        <f>Z332+Z333+Z335</f>
        <v>0</v>
      </c>
      <c r="AA331" s="88">
        <f>AA332+AA333+AA335</f>
        <v>36394</v>
      </c>
      <c r="AB331" s="88">
        <f>AB332+AB333+AB335</f>
        <v>0</v>
      </c>
      <c r="AC331" s="88">
        <f>AC332+AC333+AC335</f>
        <v>0</v>
      </c>
      <c r="AD331" s="88">
        <f>AD332+AD333+AD335</f>
        <v>0</v>
      </c>
      <c r="AE331" s="88"/>
      <c r="AF331" s="87">
        <f aca="true" t="shared" si="375" ref="AF331:AM331">AF332+AF333+AF335</f>
        <v>36394</v>
      </c>
      <c r="AG331" s="87">
        <f t="shared" si="375"/>
        <v>0</v>
      </c>
      <c r="AH331" s="87">
        <f t="shared" si="375"/>
        <v>0</v>
      </c>
      <c r="AI331" s="87">
        <f t="shared" si="375"/>
        <v>0</v>
      </c>
      <c r="AJ331" s="87">
        <f t="shared" si="375"/>
        <v>0</v>
      </c>
      <c r="AK331" s="87">
        <f t="shared" si="375"/>
        <v>36394</v>
      </c>
      <c r="AL331" s="87">
        <f t="shared" si="375"/>
        <v>0</v>
      </c>
      <c r="AM331" s="87">
        <f t="shared" si="375"/>
        <v>0</v>
      </c>
      <c r="AN331" s="87">
        <f aca="true" t="shared" si="376" ref="AN331:AV331">AN332+AN333+AN335+AN337</f>
        <v>10423</v>
      </c>
      <c r="AO331" s="87">
        <f t="shared" si="376"/>
        <v>10423</v>
      </c>
      <c r="AP331" s="87">
        <f t="shared" si="376"/>
        <v>0</v>
      </c>
      <c r="AQ331" s="87">
        <f t="shared" si="376"/>
        <v>10423</v>
      </c>
      <c r="AR331" s="87">
        <f t="shared" si="376"/>
        <v>0</v>
      </c>
      <c r="AS331" s="87">
        <f t="shared" si="376"/>
        <v>0</v>
      </c>
      <c r="AT331" s="87">
        <f t="shared" si="376"/>
        <v>10423</v>
      </c>
      <c r="AU331" s="87">
        <f t="shared" si="376"/>
        <v>10423</v>
      </c>
      <c r="AV331" s="87">
        <f t="shared" si="376"/>
        <v>0</v>
      </c>
      <c r="AW331" s="87">
        <f>AW332+AW333+AW335+AW337</f>
        <v>0</v>
      </c>
      <c r="AX331" s="87">
        <f>AX332+AX333+AX335+AX337</f>
        <v>10423</v>
      </c>
      <c r="AY331" s="87">
        <f>AY332+AY333+AY335+AY337</f>
        <v>10423</v>
      </c>
      <c r="AZ331" s="87">
        <f>AZ332+AZ333+AZ335+AZ337+AZ339</f>
        <v>150</v>
      </c>
      <c r="BA331" s="87">
        <f>BA332+BA333+BA335+BA337+BA339</f>
        <v>0</v>
      </c>
      <c r="BB331" s="87">
        <f>BB332+BB333+BB335+BB337+BB339</f>
        <v>10573</v>
      </c>
      <c r="BC331" s="87">
        <f>BC332+BC333+BC335+BC337+BC339</f>
        <v>10423</v>
      </c>
      <c r="BD331" s="160"/>
      <c r="BE331" s="160"/>
      <c r="BF331" s="87">
        <f aca="true" t="shared" si="377" ref="BF331:BU331">BF332+BF333+BF335+BF337+BF339</f>
        <v>10573</v>
      </c>
      <c r="BG331" s="87">
        <f t="shared" si="377"/>
        <v>10423</v>
      </c>
      <c r="BH331" s="87">
        <f>BH332+BH333+BH335+BH337+BH339</f>
        <v>0</v>
      </c>
      <c r="BI331" s="87">
        <f>BI332+BI333+BI335+BI337+BI339</f>
        <v>0</v>
      </c>
      <c r="BJ331" s="87">
        <f>BJ332+BJ333+BJ335+BJ337+BJ339</f>
        <v>10573</v>
      </c>
      <c r="BK331" s="87">
        <f>BK332+BK333+BK335+BK337+BK339</f>
        <v>10423</v>
      </c>
      <c r="BL331" s="87">
        <f t="shared" si="377"/>
        <v>0</v>
      </c>
      <c r="BM331" s="87">
        <f t="shared" si="377"/>
        <v>0</v>
      </c>
      <c r="BN331" s="87">
        <f t="shared" si="377"/>
        <v>10573</v>
      </c>
      <c r="BO331" s="87"/>
      <c r="BP331" s="87">
        <f t="shared" si="377"/>
        <v>10423</v>
      </c>
      <c r="BQ331" s="87">
        <f t="shared" si="377"/>
        <v>0</v>
      </c>
      <c r="BR331" s="87">
        <f t="shared" si="377"/>
        <v>0</v>
      </c>
      <c r="BS331" s="87">
        <f t="shared" si="377"/>
        <v>10573</v>
      </c>
      <c r="BT331" s="87">
        <f t="shared" si="377"/>
        <v>0</v>
      </c>
      <c r="BU331" s="87">
        <f t="shared" si="377"/>
        <v>10423</v>
      </c>
      <c r="BV331" s="23"/>
      <c r="BW331" s="23"/>
      <c r="BX331" s="23"/>
    </row>
    <row r="332" spans="1:76" s="24" customFormat="1" ht="66" customHeight="1" hidden="1">
      <c r="A332" s="98" t="s">
        <v>136</v>
      </c>
      <c r="B332" s="99" t="s">
        <v>135</v>
      </c>
      <c r="C332" s="99" t="s">
        <v>145</v>
      </c>
      <c r="D332" s="100" t="s">
        <v>121</v>
      </c>
      <c r="E332" s="99" t="s">
        <v>137</v>
      </c>
      <c r="F332" s="87"/>
      <c r="G332" s="87">
        <f>H332-F332</f>
        <v>10060</v>
      </c>
      <c r="H332" s="109">
        <f>6512+769+2779</f>
        <v>10060</v>
      </c>
      <c r="I332" s="109"/>
      <c r="J332" s="109">
        <f>7146+822+3348</f>
        <v>11316</v>
      </c>
      <c r="K332" s="109">
        <f>220414-2551</f>
        <v>217863</v>
      </c>
      <c r="L332" s="109">
        <f>240113-2732</f>
        <v>237381</v>
      </c>
      <c r="M332" s="87">
        <v>248697</v>
      </c>
      <c r="N332" s="87">
        <f>O332-M332</f>
        <v>-248697</v>
      </c>
      <c r="O332" s="87"/>
      <c r="P332" s="87"/>
      <c r="Q332" s="87"/>
      <c r="R332" s="87"/>
      <c r="S332" s="87"/>
      <c r="T332" s="87"/>
      <c r="U332" s="87"/>
      <c r="V332" s="160"/>
      <c r="W332" s="160"/>
      <c r="X332" s="160"/>
      <c r="Y332" s="160"/>
      <c r="Z332" s="160"/>
      <c r="AA332" s="161"/>
      <c r="AB332" s="161"/>
      <c r="AC332" s="161"/>
      <c r="AD332" s="161"/>
      <c r="AE332" s="161"/>
      <c r="AF332" s="160"/>
      <c r="AG332" s="160"/>
      <c r="AH332" s="160"/>
      <c r="AI332" s="160"/>
      <c r="AJ332" s="160"/>
      <c r="AK332" s="162"/>
      <c r="AL332" s="162"/>
      <c r="AM332" s="162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  <c r="BJ332" s="160"/>
      <c r="BK332" s="160"/>
      <c r="BL332" s="160"/>
      <c r="BM332" s="160"/>
      <c r="BN332" s="160"/>
      <c r="BO332" s="160"/>
      <c r="BP332" s="160"/>
      <c r="BQ332" s="160"/>
      <c r="BR332" s="160"/>
      <c r="BS332" s="160"/>
      <c r="BT332" s="160"/>
      <c r="BU332" s="160"/>
      <c r="BV332" s="23"/>
      <c r="BW332" s="23"/>
      <c r="BX332" s="23"/>
    </row>
    <row r="333" spans="1:76" s="24" customFormat="1" ht="66" hidden="1">
      <c r="A333" s="98" t="s">
        <v>211</v>
      </c>
      <c r="B333" s="99" t="s">
        <v>135</v>
      </c>
      <c r="C333" s="99" t="s">
        <v>145</v>
      </c>
      <c r="D333" s="100" t="s">
        <v>238</v>
      </c>
      <c r="E333" s="99"/>
      <c r="F333" s="87"/>
      <c r="G333" s="87"/>
      <c r="H333" s="109"/>
      <c r="I333" s="109"/>
      <c r="J333" s="109"/>
      <c r="K333" s="109">
        <f aca="true" t="shared" si="378" ref="K333:U333">K334</f>
        <v>2551</v>
      </c>
      <c r="L333" s="109">
        <f t="shared" si="378"/>
        <v>2732</v>
      </c>
      <c r="M333" s="87">
        <f t="shared" si="378"/>
        <v>2732</v>
      </c>
      <c r="N333" s="87">
        <f t="shared" si="378"/>
        <v>-2732</v>
      </c>
      <c r="O333" s="87">
        <f t="shared" si="378"/>
        <v>0</v>
      </c>
      <c r="P333" s="87">
        <f t="shared" si="378"/>
        <v>0</v>
      </c>
      <c r="Q333" s="87">
        <f t="shared" si="378"/>
        <v>0</v>
      </c>
      <c r="R333" s="87">
        <f t="shared" si="378"/>
        <v>0</v>
      </c>
      <c r="S333" s="87">
        <f t="shared" si="378"/>
        <v>0</v>
      </c>
      <c r="T333" s="87">
        <f t="shared" si="378"/>
        <v>0</v>
      </c>
      <c r="U333" s="87">
        <f t="shared" si="378"/>
        <v>0</v>
      </c>
      <c r="V333" s="160"/>
      <c r="W333" s="160"/>
      <c r="X333" s="160"/>
      <c r="Y333" s="160"/>
      <c r="Z333" s="160"/>
      <c r="AA333" s="161"/>
      <c r="AB333" s="161"/>
      <c r="AC333" s="161"/>
      <c r="AD333" s="161"/>
      <c r="AE333" s="161"/>
      <c r="AF333" s="160"/>
      <c r="AG333" s="160"/>
      <c r="AH333" s="160"/>
      <c r="AI333" s="160"/>
      <c r="AJ333" s="160"/>
      <c r="AK333" s="162"/>
      <c r="AL333" s="162"/>
      <c r="AM333" s="162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  <c r="BI333" s="160"/>
      <c r="BJ333" s="160"/>
      <c r="BK333" s="160"/>
      <c r="BL333" s="160"/>
      <c r="BM333" s="160"/>
      <c r="BN333" s="160"/>
      <c r="BO333" s="160"/>
      <c r="BP333" s="160"/>
      <c r="BQ333" s="160"/>
      <c r="BR333" s="160"/>
      <c r="BS333" s="160"/>
      <c r="BT333" s="160"/>
      <c r="BU333" s="160"/>
      <c r="BV333" s="23"/>
      <c r="BW333" s="23"/>
      <c r="BX333" s="23"/>
    </row>
    <row r="334" spans="1:76" s="24" customFormat="1" ht="82.5" hidden="1">
      <c r="A334" s="98" t="s">
        <v>244</v>
      </c>
      <c r="B334" s="99" t="s">
        <v>135</v>
      </c>
      <c r="C334" s="99" t="s">
        <v>145</v>
      </c>
      <c r="D334" s="100" t="s">
        <v>238</v>
      </c>
      <c r="E334" s="99" t="s">
        <v>142</v>
      </c>
      <c r="F334" s="87"/>
      <c r="G334" s="87"/>
      <c r="H334" s="109"/>
      <c r="I334" s="109"/>
      <c r="J334" s="109"/>
      <c r="K334" s="109">
        <v>2551</v>
      </c>
      <c r="L334" s="109">
        <v>2732</v>
      </c>
      <c r="M334" s="87">
        <v>2732</v>
      </c>
      <c r="N334" s="87">
        <f>O334-M334</f>
        <v>-2732</v>
      </c>
      <c r="O334" s="87"/>
      <c r="P334" s="87"/>
      <c r="Q334" s="87"/>
      <c r="R334" s="87"/>
      <c r="S334" s="87"/>
      <c r="T334" s="87"/>
      <c r="U334" s="87"/>
      <c r="V334" s="160"/>
      <c r="W334" s="160"/>
      <c r="X334" s="160"/>
      <c r="Y334" s="160"/>
      <c r="Z334" s="160"/>
      <c r="AA334" s="161"/>
      <c r="AB334" s="161"/>
      <c r="AC334" s="161"/>
      <c r="AD334" s="161"/>
      <c r="AE334" s="161"/>
      <c r="AF334" s="160"/>
      <c r="AG334" s="160"/>
      <c r="AH334" s="160"/>
      <c r="AI334" s="160"/>
      <c r="AJ334" s="160"/>
      <c r="AK334" s="162"/>
      <c r="AL334" s="162"/>
      <c r="AM334" s="162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  <c r="BJ334" s="160"/>
      <c r="BK334" s="160"/>
      <c r="BL334" s="160"/>
      <c r="BM334" s="160"/>
      <c r="BN334" s="160"/>
      <c r="BO334" s="160"/>
      <c r="BP334" s="160"/>
      <c r="BQ334" s="160"/>
      <c r="BR334" s="160"/>
      <c r="BS334" s="160"/>
      <c r="BT334" s="160"/>
      <c r="BU334" s="160"/>
      <c r="BV334" s="23"/>
      <c r="BW334" s="23"/>
      <c r="BX334" s="23"/>
    </row>
    <row r="335" spans="1:76" s="41" customFormat="1" ht="49.5" customHeight="1" hidden="1">
      <c r="A335" s="193" t="s">
        <v>291</v>
      </c>
      <c r="B335" s="194" t="s">
        <v>135</v>
      </c>
      <c r="C335" s="194" t="s">
        <v>145</v>
      </c>
      <c r="D335" s="195" t="s">
        <v>272</v>
      </c>
      <c r="E335" s="194"/>
      <c r="F335" s="88"/>
      <c r="G335" s="88"/>
      <c r="H335" s="196"/>
      <c r="I335" s="196"/>
      <c r="J335" s="196"/>
      <c r="K335" s="196"/>
      <c r="L335" s="196"/>
      <c r="M335" s="88"/>
      <c r="N335" s="88">
        <f>N336</f>
        <v>36394</v>
      </c>
      <c r="O335" s="88">
        <f>O336</f>
        <v>36394</v>
      </c>
      <c r="P335" s="88">
        <f aca="true" t="shared" si="379" ref="P335:AQ335">P336</f>
        <v>0</v>
      </c>
      <c r="Q335" s="88">
        <f t="shared" si="379"/>
        <v>0</v>
      </c>
      <c r="R335" s="88">
        <f t="shared" si="379"/>
        <v>0</v>
      </c>
      <c r="S335" s="88">
        <f t="shared" si="379"/>
        <v>0</v>
      </c>
      <c r="T335" s="88">
        <f t="shared" si="379"/>
        <v>36394</v>
      </c>
      <c r="U335" s="88">
        <f t="shared" si="379"/>
        <v>0</v>
      </c>
      <c r="V335" s="88">
        <f t="shared" si="379"/>
        <v>0</v>
      </c>
      <c r="W335" s="88">
        <f t="shared" si="379"/>
        <v>0</v>
      </c>
      <c r="X335" s="88">
        <f t="shared" si="379"/>
        <v>36394</v>
      </c>
      <c r="Y335" s="88">
        <f t="shared" si="379"/>
        <v>0</v>
      </c>
      <c r="Z335" s="88">
        <f t="shared" si="379"/>
        <v>0</v>
      </c>
      <c r="AA335" s="88">
        <f t="shared" si="379"/>
        <v>36394</v>
      </c>
      <c r="AB335" s="88">
        <f t="shared" si="379"/>
        <v>0</v>
      </c>
      <c r="AC335" s="88">
        <f t="shared" si="379"/>
        <v>0</v>
      </c>
      <c r="AD335" s="88">
        <f t="shared" si="379"/>
        <v>0</v>
      </c>
      <c r="AE335" s="88"/>
      <c r="AF335" s="88">
        <f t="shared" si="379"/>
        <v>36394</v>
      </c>
      <c r="AG335" s="88">
        <f t="shared" si="379"/>
        <v>0</v>
      </c>
      <c r="AH335" s="88">
        <f t="shared" si="379"/>
        <v>0</v>
      </c>
      <c r="AI335" s="88">
        <f t="shared" si="379"/>
        <v>0</v>
      </c>
      <c r="AJ335" s="88">
        <f t="shared" si="379"/>
        <v>0</v>
      </c>
      <c r="AK335" s="88">
        <f t="shared" si="379"/>
        <v>36394</v>
      </c>
      <c r="AL335" s="88">
        <f t="shared" si="379"/>
        <v>0</v>
      </c>
      <c r="AM335" s="88">
        <f t="shared" si="379"/>
        <v>0</v>
      </c>
      <c r="AN335" s="88">
        <f t="shared" si="379"/>
        <v>0</v>
      </c>
      <c r="AO335" s="88">
        <f t="shared" si="379"/>
        <v>0</v>
      </c>
      <c r="AP335" s="88">
        <f t="shared" si="379"/>
        <v>0</v>
      </c>
      <c r="AQ335" s="88">
        <f t="shared" si="379"/>
        <v>0</v>
      </c>
      <c r="AR335" s="88"/>
      <c r="AS335" s="161"/>
      <c r="AT335" s="161"/>
      <c r="AU335" s="161"/>
      <c r="AV335" s="161"/>
      <c r="AW335" s="161"/>
      <c r="AX335" s="161"/>
      <c r="AY335" s="161"/>
      <c r="AZ335" s="161"/>
      <c r="BA335" s="161"/>
      <c r="BB335" s="161"/>
      <c r="BC335" s="161"/>
      <c r="BD335" s="161"/>
      <c r="BE335" s="161"/>
      <c r="BF335" s="161"/>
      <c r="BG335" s="161"/>
      <c r="BH335" s="161"/>
      <c r="BI335" s="161"/>
      <c r="BJ335" s="161"/>
      <c r="BK335" s="161"/>
      <c r="BL335" s="161"/>
      <c r="BM335" s="161"/>
      <c r="BN335" s="161"/>
      <c r="BO335" s="161"/>
      <c r="BP335" s="161"/>
      <c r="BQ335" s="161"/>
      <c r="BR335" s="161"/>
      <c r="BS335" s="161"/>
      <c r="BT335" s="161"/>
      <c r="BU335" s="161"/>
      <c r="BV335" s="36"/>
      <c r="BW335" s="36"/>
      <c r="BX335" s="36"/>
    </row>
    <row r="336" spans="1:76" s="41" customFormat="1" ht="66" customHeight="1" hidden="1">
      <c r="A336" s="193" t="s">
        <v>136</v>
      </c>
      <c r="B336" s="194" t="s">
        <v>135</v>
      </c>
      <c r="C336" s="194" t="s">
        <v>145</v>
      </c>
      <c r="D336" s="195" t="s">
        <v>272</v>
      </c>
      <c r="E336" s="194" t="s">
        <v>137</v>
      </c>
      <c r="F336" s="88"/>
      <c r="G336" s="88"/>
      <c r="H336" s="196"/>
      <c r="I336" s="196"/>
      <c r="J336" s="196"/>
      <c r="K336" s="196"/>
      <c r="L336" s="196"/>
      <c r="M336" s="88"/>
      <c r="N336" s="88">
        <f>O336-M336</f>
        <v>36394</v>
      </c>
      <c r="O336" s="88">
        <v>36394</v>
      </c>
      <c r="P336" s="88"/>
      <c r="Q336" s="88"/>
      <c r="R336" s="161"/>
      <c r="S336" s="161"/>
      <c r="T336" s="88">
        <f>O336+R336</f>
        <v>36394</v>
      </c>
      <c r="U336" s="88">
        <f>Q336+S336</f>
        <v>0</v>
      </c>
      <c r="V336" s="161"/>
      <c r="W336" s="161"/>
      <c r="X336" s="88">
        <f>T336+V336</f>
        <v>36394</v>
      </c>
      <c r="Y336" s="88">
        <f>U336+W336</f>
        <v>0</v>
      </c>
      <c r="Z336" s="161"/>
      <c r="AA336" s="88">
        <f>X336+Z336</f>
        <v>36394</v>
      </c>
      <c r="AB336" s="88">
        <f>Y336</f>
        <v>0</v>
      </c>
      <c r="AC336" s="161"/>
      <c r="AD336" s="161"/>
      <c r="AE336" s="161"/>
      <c r="AF336" s="88">
        <f>AA336+AC336</f>
        <v>36394</v>
      </c>
      <c r="AG336" s="161"/>
      <c r="AH336" s="88">
        <f>AB336</f>
        <v>0</v>
      </c>
      <c r="AI336" s="161"/>
      <c r="AJ336" s="161"/>
      <c r="AK336" s="88">
        <f>AF336+AI336</f>
        <v>36394</v>
      </c>
      <c r="AL336" s="88">
        <f>AG336</f>
        <v>0</v>
      </c>
      <c r="AM336" s="88">
        <f>AH336+AJ336</f>
        <v>0</v>
      </c>
      <c r="AN336" s="88">
        <f>AO336-AM336</f>
        <v>0</v>
      </c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61"/>
      <c r="BA336" s="161"/>
      <c r="BB336" s="161"/>
      <c r="BC336" s="161"/>
      <c r="BD336" s="161"/>
      <c r="BE336" s="161"/>
      <c r="BF336" s="161"/>
      <c r="BG336" s="161"/>
      <c r="BH336" s="161"/>
      <c r="BI336" s="161"/>
      <c r="BJ336" s="161"/>
      <c r="BK336" s="161"/>
      <c r="BL336" s="161"/>
      <c r="BM336" s="161"/>
      <c r="BN336" s="161"/>
      <c r="BO336" s="161"/>
      <c r="BP336" s="161"/>
      <c r="BQ336" s="161"/>
      <c r="BR336" s="161"/>
      <c r="BS336" s="161"/>
      <c r="BT336" s="161"/>
      <c r="BU336" s="161"/>
      <c r="BV336" s="36"/>
      <c r="BW336" s="36"/>
      <c r="BX336" s="36"/>
    </row>
    <row r="337" spans="1:76" s="24" customFormat="1" ht="36" customHeight="1">
      <c r="A337" s="98" t="s">
        <v>316</v>
      </c>
      <c r="B337" s="99" t="s">
        <v>135</v>
      </c>
      <c r="C337" s="99" t="s">
        <v>145</v>
      </c>
      <c r="D337" s="100" t="s">
        <v>272</v>
      </c>
      <c r="E337" s="99"/>
      <c r="F337" s="87"/>
      <c r="G337" s="87"/>
      <c r="H337" s="109"/>
      <c r="I337" s="109"/>
      <c r="J337" s="109"/>
      <c r="K337" s="109"/>
      <c r="L337" s="109"/>
      <c r="M337" s="87"/>
      <c r="N337" s="87"/>
      <c r="O337" s="87"/>
      <c r="P337" s="87"/>
      <c r="Q337" s="87"/>
      <c r="R337" s="160"/>
      <c r="S337" s="160"/>
      <c r="T337" s="87"/>
      <c r="U337" s="87"/>
      <c r="V337" s="160"/>
      <c r="W337" s="160"/>
      <c r="X337" s="87"/>
      <c r="Y337" s="87"/>
      <c r="Z337" s="160"/>
      <c r="AA337" s="88"/>
      <c r="AB337" s="88"/>
      <c r="AC337" s="161"/>
      <c r="AD337" s="161"/>
      <c r="AE337" s="161"/>
      <c r="AF337" s="87"/>
      <c r="AG337" s="160"/>
      <c r="AH337" s="87"/>
      <c r="AI337" s="160"/>
      <c r="AJ337" s="160"/>
      <c r="AK337" s="87"/>
      <c r="AL337" s="87"/>
      <c r="AM337" s="87"/>
      <c r="AN337" s="87">
        <f aca="true" t="shared" si="380" ref="AN337:BC337">AN338</f>
        <v>10423</v>
      </c>
      <c r="AO337" s="87">
        <f t="shared" si="380"/>
        <v>10423</v>
      </c>
      <c r="AP337" s="87">
        <f t="shared" si="380"/>
        <v>0</v>
      </c>
      <c r="AQ337" s="87">
        <f t="shared" si="380"/>
        <v>10423</v>
      </c>
      <c r="AR337" s="87">
        <f t="shared" si="380"/>
        <v>0</v>
      </c>
      <c r="AS337" s="87">
        <f t="shared" si="380"/>
        <v>0</v>
      </c>
      <c r="AT337" s="87">
        <f t="shared" si="380"/>
        <v>10423</v>
      </c>
      <c r="AU337" s="87">
        <f t="shared" si="380"/>
        <v>10423</v>
      </c>
      <c r="AV337" s="87">
        <f t="shared" si="380"/>
        <v>0</v>
      </c>
      <c r="AW337" s="87">
        <f t="shared" si="380"/>
        <v>0</v>
      </c>
      <c r="AX337" s="87">
        <f t="shared" si="380"/>
        <v>10423</v>
      </c>
      <c r="AY337" s="87">
        <f t="shared" si="380"/>
        <v>10423</v>
      </c>
      <c r="AZ337" s="87">
        <f t="shared" si="380"/>
        <v>0</v>
      </c>
      <c r="BA337" s="87">
        <f t="shared" si="380"/>
        <v>0</v>
      </c>
      <c r="BB337" s="87">
        <f t="shared" si="380"/>
        <v>10423</v>
      </c>
      <c r="BC337" s="87">
        <f t="shared" si="380"/>
        <v>10423</v>
      </c>
      <c r="BD337" s="160"/>
      <c r="BE337" s="160"/>
      <c r="BF337" s="87">
        <f aca="true" t="shared" si="381" ref="BF337:BU337">BF338</f>
        <v>10423</v>
      </c>
      <c r="BG337" s="87">
        <f t="shared" si="381"/>
        <v>10423</v>
      </c>
      <c r="BH337" s="87">
        <f t="shared" si="381"/>
        <v>0</v>
      </c>
      <c r="BI337" s="87">
        <f t="shared" si="381"/>
        <v>0</v>
      </c>
      <c r="BJ337" s="87">
        <f t="shared" si="381"/>
        <v>10423</v>
      </c>
      <c r="BK337" s="87">
        <f t="shared" si="381"/>
        <v>10423</v>
      </c>
      <c r="BL337" s="87">
        <f t="shared" si="381"/>
        <v>0</v>
      </c>
      <c r="BM337" s="87">
        <f t="shared" si="381"/>
        <v>0</v>
      </c>
      <c r="BN337" s="87">
        <f t="shared" si="381"/>
        <v>10423</v>
      </c>
      <c r="BO337" s="87"/>
      <c r="BP337" s="87">
        <f t="shared" si="381"/>
        <v>10423</v>
      </c>
      <c r="BQ337" s="87">
        <f t="shared" si="381"/>
        <v>0</v>
      </c>
      <c r="BR337" s="87">
        <f t="shared" si="381"/>
        <v>0</v>
      </c>
      <c r="BS337" s="87">
        <f t="shared" si="381"/>
        <v>10423</v>
      </c>
      <c r="BT337" s="87">
        <f t="shared" si="381"/>
        <v>0</v>
      </c>
      <c r="BU337" s="87">
        <f t="shared" si="381"/>
        <v>10423</v>
      </c>
      <c r="BV337" s="23"/>
      <c r="BW337" s="23"/>
      <c r="BX337" s="23"/>
    </row>
    <row r="338" spans="1:76" s="24" customFormat="1" ht="53.25" customHeight="1">
      <c r="A338" s="98" t="s">
        <v>136</v>
      </c>
      <c r="B338" s="99" t="s">
        <v>135</v>
      </c>
      <c r="C338" s="99" t="s">
        <v>145</v>
      </c>
      <c r="D338" s="100" t="s">
        <v>272</v>
      </c>
      <c r="E338" s="99" t="s">
        <v>137</v>
      </c>
      <c r="F338" s="87"/>
      <c r="G338" s="87"/>
      <c r="H338" s="109"/>
      <c r="I338" s="109"/>
      <c r="J338" s="109"/>
      <c r="K338" s="109"/>
      <c r="L338" s="109"/>
      <c r="M338" s="87"/>
      <c r="N338" s="87"/>
      <c r="O338" s="87"/>
      <c r="P338" s="87"/>
      <c r="Q338" s="87"/>
      <c r="R338" s="160"/>
      <c r="S338" s="160"/>
      <c r="T338" s="87"/>
      <c r="U338" s="87"/>
      <c r="V338" s="160"/>
      <c r="W338" s="160"/>
      <c r="X338" s="87"/>
      <c r="Y338" s="87"/>
      <c r="Z338" s="160"/>
      <c r="AA338" s="88"/>
      <c r="AB338" s="88"/>
      <c r="AC338" s="161"/>
      <c r="AD338" s="161"/>
      <c r="AE338" s="161"/>
      <c r="AF338" s="87"/>
      <c r="AG338" s="160"/>
      <c r="AH338" s="87"/>
      <c r="AI338" s="160"/>
      <c r="AJ338" s="160"/>
      <c r="AK338" s="87"/>
      <c r="AL338" s="87"/>
      <c r="AM338" s="87"/>
      <c r="AN338" s="87">
        <f>AO338-AM338</f>
        <v>10423</v>
      </c>
      <c r="AO338" s="87">
        <v>10423</v>
      </c>
      <c r="AP338" s="87"/>
      <c r="AQ338" s="87">
        <v>10423</v>
      </c>
      <c r="AR338" s="87"/>
      <c r="AS338" s="160"/>
      <c r="AT338" s="87">
        <f>AO338+AR338</f>
        <v>10423</v>
      </c>
      <c r="AU338" s="87">
        <f>AQ338+AS338</f>
        <v>10423</v>
      </c>
      <c r="AV338" s="160"/>
      <c r="AW338" s="160"/>
      <c r="AX338" s="87">
        <f>AT338+AV338</f>
        <v>10423</v>
      </c>
      <c r="AY338" s="87">
        <f>AU338</f>
        <v>10423</v>
      </c>
      <c r="AZ338" s="160"/>
      <c r="BA338" s="160"/>
      <c r="BB338" s="87">
        <f>AX338+AZ338</f>
        <v>10423</v>
      </c>
      <c r="BC338" s="87">
        <f>AY338+BA338</f>
        <v>10423</v>
      </c>
      <c r="BD338" s="160"/>
      <c r="BE338" s="160"/>
      <c r="BF338" s="87">
        <f>BB338+BD338</f>
        <v>10423</v>
      </c>
      <c r="BG338" s="87">
        <f>BC338+BE338</f>
        <v>10423</v>
      </c>
      <c r="BH338" s="160"/>
      <c r="BI338" s="160"/>
      <c r="BJ338" s="87">
        <f>BB338+BH338</f>
        <v>10423</v>
      </c>
      <c r="BK338" s="87">
        <f>BC338+BI338</f>
        <v>10423</v>
      </c>
      <c r="BL338" s="160"/>
      <c r="BM338" s="160"/>
      <c r="BN338" s="87">
        <f>BJ338+BL338</f>
        <v>10423</v>
      </c>
      <c r="BO338" s="87"/>
      <c r="BP338" s="87">
        <f>BK338+BM338</f>
        <v>10423</v>
      </c>
      <c r="BQ338" s="87"/>
      <c r="BR338" s="160"/>
      <c r="BS338" s="87">
        <f>BN338+BQ338</f>
        <v>10423</v>
      </c>
      <c r="BT338" s="87">
        <f>BO338</f>
        <v>0</v>
      </c>
      <c r="BU338" s="87">
        <f>BP338+BR338</f>
        <v>10423</v>
      </c>
      <c r="BV338" s="23"/>
      <c r="BW338" s="23"/>
      <c r="BX338" s="23"/>
    </row>
    <row r="339" spans="1:76" s="24" customFormat="1" ht="57" customHeight="1">
      <c r="A339" s="98" t="s">
        <v>391</v>
      </c>
      <c r="B339" s="99" t="s">
        <v>135</v>
      </c>
      <c r="C339" s="99" t="s">
        <v>145</v>
      </c>
      <c r="D339" s="100" t="s">
        <v>366</v>
      </c>
      <c r="E339" s="99"/>
      <c r="F339" s="87"/>
      <c r="G339" s="87"/>
      <c r="H339" s="109"/>
      <c r="I339" s="109"/>
      <c r="J339" s="109"/>
      <c r="K339" s="109"/>
      <c r="L339" s="109"/>
      <c r="M339" s="87"/>
      <c r="N339" s="87"/>
      <c r="O339" s="87"/>
      <c r="P339" s="87"/>
      <c r="Q339" s="87"/>
      <c r="R339" s="160"/>
      <c r="S339" s="160"/>
      <c r="T339" s="87"/>
      <c r="U339" s="87"/>
      <c r="V339" s="160"/>
      <c r="W339" s="160"/>
      <c r="X339" s="87"/>
      <c r="Y339" s="87"/>
      <c r="Z339" s="160"/>
      <c r="AA339" s="88"/>
      <c r="AB339" s="88"/>
      <c r="AC339" s="161"/>
      <c r="AD339" s="161"/>
      <c r="AE339" s="161"/>
      <c r="AF339" s="87"/>
      <c r="AG339" s="160"/>
      <c r="AH339" s="87"/>
      <c r="AI339" s="160"/>
      <c r="AJ339" s="160"/>
      <c r="AK339" s="87"/>
      <c r="AL339" s="87"/>
      <c r="AM339" s="87"/>
      <c r="AN339" s="87"/>
      <c r="AO339" s="87"/>
      <c r="AP339" s="87"/>
      <c r="AQ339" s="87"/>
      <c r="AR339" s="87"/>
      <c r="AS339" s="160"/>
      <c r="AT339" s="87"/>
      <c r="AU339" s="87"/>
      <c r="AV339" s="160"/>
      <c r="AW339" s="160"/>
      <c r="AX339" s="87"/>
      <c r="AY339" s="87"/>
      <c r="AZ339" s="90">
        <f>AZ340</f>
        <v>150</v>
      </c>
      <c r="BA339" s="87">
        <f>BA340</f>
        <v>0</v>
      </c>
      <c r="BB339" s="87">
        <f>BB340</f>
        <v>150</v>
      </c>
      <c r="BC339" s="87">
        <f>BC340</f>
        <v>0</v>
      </c>
      <c r="BD339" s="160"/>
      <c r="BE339" s="160"/>
      <c r="BF339" s="87">
        <f aca="true" t="shared" si="382" ref="BF339:BU339">BF340</f>
        <v>150</v>
      </c>
      <c r="BG339" s="87">
        <f t="shared" si="382"/>
        <v>0</v>
      </c>
      <c r="BH339" s="87">
        <f t="shared" si="382"/>
        <v>0</v>
      </c>
      <c r="BI339" s="87">
        <f t="shared" si="382"/>
        <v>0</v>
      </c>
      <c r="BJ339" s="87">
        <f t="shared" si="382"/>
        <v>150</v>
      </c>
      <c r="BK339" s="87">
        <f t="shared" si="382"/>
        <v>0</v>
      </c>
      <c r="BL339" s="87">
        <f t="shared" si="382"/>
        <v>0</v>
      </c>
      <c r="BM339" s="87">
        <f t="shared" si="382"/>
        <v>0</v>
      </c>
      <c r="BN339" s="87">
        <f t="shared" si="382"/>
        <v>150</v>
      </c>
      <c r="BO339" s="87"/>
      <c r="BP339" s="87">
        <f t="shared" si="382"/>
        <v>0</v>
      </c>
      <c r="BQ339" s="87">
        <f t="shared" si="382"/>
        <v>0</v>
      </c>
      <c r="BR339" s="87">
        <f t="shared" si="382"/>
        <v>0</v>
      </c>
      <c r="BS339" s="87">
        <f t="shared" si="382"/>
        <v>150</v>
      </c>
      <c r="BT339" s="87">
        <f t="shared" si="382"/>
        <v>0</v>
      </c>
      <c r="BU339" s="87">
        <f t="shared" si="382"/>
        <v>0</v>
      </c>
      <c r="BV339" s="23"/>
      <c r="BW339" s="23"/>
      <c r="BX339" s="23"/>
    </row>
    <row r="340" spans="1:76" s="24" customFormat="1" ht="55.5" customHeight="1">
      <c r="A340" s="98" t="s">
        <v>136</v>
      </c>
      <c r="B340" s="99" t="s">
        <v>135</v>
      </c>
      <c r="C340" s="99" t="s">
        <v>145</v>
      </c>
      <c r="D340" s="100" t="s">
        <v>366</v>
      </c>
      <c r="E340" s="99" t="s">
        <v>137</v>
      </c>
      <c r="F340" s="87"/>
      <c r="G340" s="87"/>
      <c r="H340" s="109"/>
      <c r="I340" s="109"/>
      <c r="J340" s="109"/>
      <c r="K340" s="109"/>
      <c r="L340" s="109"/>
      <c r="M340" s="87"/>
      <c r="N340" s="87"/>
      <c r="O340" s="87"/>
      <c r="P340" s="87"/>
      <c r="Q340" s="87"/>
      <c r="R340" s="160"/>
      <c r="S340" s="160"/>
      <c r="T340" s="87"/>
      <c r="U340" s="87"/>
      <c r="V340" s="160"/>
      <c r="W340" s="160"/>
      <c r="X340" s="87"/>
      <c r="Y340" s="87"/>
      <c r="Z340" s="160"/>
      <c r="AA340" s="88"/>
      <c r="AB340" s="88"/>
      <c r="AC340" s="161"/>
      <c r="AD340" s="161"/>
      <c r="AE340" s="161"/>
      <c r="AF340" s="87"/>
      <c r="AG340" s="160"/>
      <c r="AH340" s="87"/>
      <c r="AI340" s="160"/>
      <c r="AJ340" s="160"/>
      <c r="AK340" s="87"/>
      <c r="AL340" s="87"/>
      <c r="AM340" s="87"/>
      <c r="AN340" s="87"/>
      <c r="AO340" s="87"/>
      <c r="AP340" s="87"/>
      <c r="AQ340" s="87"/>
      <c r="AR340" s="87"/>
      <c r="AS340" s="160"/>
      <c r="AT340" s="87"/>
      <c r="AU340" s="87"/>
      <c r="AV340" s="160"/>
      <c r="AW340" s="160"/>
      <c r="AX340" s="87"/>
      <c r="AY340" s="87"/>
      <c r="AZ340" s="90">
        <v>150</v>
      </c>
      <c r="BA340" s="87"/>
      <c r="BB340" s="87">
        <f>AX340+AZ340</f>
        <v>150</v>
      </c>
      <c r="BC340" s="87">
        <f>AY340+BA340</f>
        <v>0</v>
      </c>
      <c r="BD340" s="160"/>
      <c r="BE340" s="160"/>
      <c r="BF340" s="87">
        <f>BB340+BD340</f>
        <v>150</v>
      </c>
      <c r="BG340" s="87">
        <f>BC340+BE340</f>
        <v>0</v>
      </c>
      <c r="BH340" s="160"/>
      <c r="BI340" s="160"/>
      <c r="BJ340" s="87">
        <f>BB340+BH340</f>
        <v>150</v>
      </c>
      <c r="BK340" s="87">
        <f>BC340+BI340</f>
        <v>0</v>
      </c>
      <c r="BL340" s="160"/>
      <c r="BM340" s="160"/>
      <c r="BN340" s="87">
        <f>BJ340+BL340</f>
        <v>150</v>
      </c>
      <c r="BO340" s="87"/>
      <c r="BP340" s="87">
        <f>BK340+BM340</f>
        <v>0</v>
      </c>
      <c r="BQ340" s="87"/>
      <c r="BR340" s="160"/>
      <c r="BS340" s="87">
        <f>BN340+BQ340</f>
        <v>150</v>
      </c>
      <c r="BT340" s="87">
        <f>BO340</f>
        <v>0</v>
      </c>
      <c r="BU340" s="87">
        <f>BP340+BR340</f>
        <v>0</v>
      </c>
      <c r="BV340" s="23"/>
      <c r="BW340" s="23"/>
      <c r="BX340" s="23"/>
    </row>
    <row r="341" spans="1:73" ht="20.25" customHeight="1">
      <c r="A341" s="116"/>
      <c r="B341" s="117"/>
      <c r="C341" s="117"/>
      <c r="D341" s="118"/>
      <c r="E341" s="117"/>
      <c r="F341" s="65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8"/>
      <c r="AB341" s="68"/>
      <c r="AC341" s="68"/>
      <c r="AD341" s="68"/>
      <c r="AE341" s="68"/>
      <c r="AF341" s="67"/>
      <c r="AG341" s="67"/>
      <c r="AH341" s="67"/>
      <c r="AI341" s="67"/>
      <c r="AJ341" s="67"/>
      <c r="AK341" s="69"/>
      <c r="AL341" s="69"/>
      <c r="AM341" s="69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</row>
    <row r="342" spans="1:76" s="8" customFormat="1" ht="31.5" customHeight="1">
      <c r="A342" s="70" t="s">
        <v>342</v>
      </c>
      <c r="B342" s="71" t="s">
        <v>81</v>
      </c>
      <c r="C342" s="71"/>
      <c r="D342" s="72"/>
      <c r="E342" s="71"/>
      <c r="F342" s="73">
        <f aca="true" t="shared" si="383" ref="F342:AD342">F344+F371+F376</f>
        <v>224517</v>
      </c>
      <c r="G342" s="73">
        <f t="shared" si="383"/>
        <v>14721</v>
      </c>
      <c r="H342" s="73">
        <f t="shared" si="383"/>
        <v>239238</v>
      </c>
      <c r="I342" s="73">
        <f t="shared" si="383"/>
        <v>0</v>
      </c>
      <c r="J342" s="73">
        <f t="shared" si="383"/>
        <v>257511</v>
      </c>
      <c r="K342" s="73">
        <f t="shared" si="383"/>
        <v>0</v>
      </c>
      <c r="L342" s="73">
        <f t="shared" si="383"/>
        <v>0</v>
      </c>
      <c r="M342" s="73">
        <f t="shared" si="383"/>
        <v>257511</v>
      </c>
      <c r="N342" s="73">
        <f t="shared" si="383"/>
        <v>-103618</v>
      </c>
      <c r="O342" s="73">
        <f t="shared" si="383"/>
        <v>153893</v>
      </c>
      <c r="P342" s="73">
        <f t="shared" si="383"/>
        <v>0</v>
      </c>
      <c r="Q342" s="73">
        <f t="shared" si="383"/>
        <v>150699</v>
      </c>
      <c r="R342" s="73">
        <f t="shared" si="383"/>
        <v>0</v>
      </c>
      <c r="S342" s="73">
        <f t="shared" si="383"/>
        <v>0</v>
      </c>
      <c r="T342" s="73">
        <f t="shared" si="383"/>
        <v>153893</v>
      </c>
      <c r="U342" s="73">
        <f t="shared" si="383"/>
        <v>150699</v>
      </c>
      <c r="V342" s="73">
        <f t="shared" si="383"/>
        <v>0</v>
      </c>
      <c r="W342" s="73">
        <f t="shared" si="383"/>
        <v>0</v>
      </c>
      <c r="X342" s="73">
        <f t="shared" si="383"/>
        <v>153893</v>
      </c>
      <c r="Y342" s="73">
        <f t="shared" si="383"/>
        <v>150699</v>
      </c>
      <c r="Z342" s="73">
        <f t="shared" si="383"/>
        <v>0</v>
      </c>
      <c r="AA342" s="74">
        <f t="shared" si="383"/>
        <v>153893</v>
      </c>
      <c r="AB342" s="74">
        <f t="shared" si="383"/>
        <v>150699</v>
      </c>
      <c r="AC342" s="74">
        <f t="shared" si="383"/>
        <v>830</v>
      </c>
      <c r="AD342" s="74">
        <f t="shared" si="383"/>
        <v>0</v>
      </c>
      <c r="AE342" s="74"/>
      <c r="AF342" s="73">
        <f aca="true" t="shared" si="384" ref="AF342:AQ342">AF344+AF371+AF376</f>
        <v>154723</v>
      </c>
      <c r="AG342" s="73">
        <f t="shared" si="384"/>
        <v>0</v>
      </c>
      <c r="AH342" s="73">
        <f t="shared" si="384"/>
        <v>151529</v>
      </c>
      <c r="AI342" s="73">
        <f t="shared" si="384"/>
        <v>0</v>
      </c>
      <c r="AJ342" s="73">
        <f t="shared" si="384"/>
        <v>0</v>
      </c>
      <c r="AK342" s="73">
        <f t="shared" si="384"/>
        <v>154723</v>
      </c>
      <c r="AL342" s="73">
        <f t="shared" si="384"/>
        <v>0</v>
      </c>
      <c r="AM342" s="73">
        <f t="shared" si="384"/>
        <v>151529</v>
      </c>
      <c r="AN342" s="73">
        <f t="shared" si="384"/>
        <v>44014</v>
      </c>
      <c r="AO342" s="73">
        <f t="shared" si="384"/>
        <v>195543</v>
      </c>
      <c r="AP342" s="73">
        <f t="shared" si="384"/>
        <v>0</v>
      </c>
      <c r="AQ342" s="73">
        <f t="shared" si="384"/>
        <v>194843</v>
      </c>
      <c r="AR342" s="73">
        <f aca="true" t="shared" si="385" ref="AR342:AY342">AR344+AR371+AR376</f>
        <v>0</v>
      </c>
      <c r="AS342" s="73">
        <f t="shared" si="385"/>
        <v>0</v>
      </c>
      <c r="AT342" s="73">
        <f t="shared" si="385"/>
        <v>195543</v>
      </c>
      <c r="AU342" s="73">
        <f t="shared" si="385"/>
        <v>194843</v>
      </c>
      <c r="AV342" s="73">
        <f t="shared" si="385"/>
        <v>-2330</v>
      </c>
      <c r="AW342" s="73">
        <f>AW344+AW371+AW376</f>
        <v>-2500</v>
      </c>
      <c r="AX342" s="73">
        <f t="shared" si="385"/>
        <v>193213</v>
      </c>
      <c r="AY342" s="73">
        <f t="shared" si="385"/>
        <v>192343</v>
      </c>
      <c r="AZ342" s="73">
        <f>AZ344+AZ371+AZ376</f>
        <v>0</v>
      </c>
      <c r="BA342" s="73">
        <f>BA344+BA371+BA376</f>
        <v>0</v>
      </c>
      <c r="BB342" s="73">
        <f>BB344+BB371+BB376</f>
        <v>193213</v>
      </c>
      <c r="BC342" s="73">
        <f>BC344+BC371+BC376</f>
        <v>192343</v>
      </c>
      <c r="BD342" s="75"/>
      <c r="BE342" s="75"/>
      <c r="BF342" s="73">
        <f aca="true" t="shared" si="386" ref="BF342:BP342">BF344+BF371+BF376</f>
        <v>193213</v>
      </c>
      <c r="BG342" s="73">
        <f t="shared" si="386"/>
        <v>192343</v>
      </c>
      <c r="BH342" s="73">
        <f>BH344+BH371+BH376</f>
        <v>0</v>
      </c>
      <c r="BI342" s="73">
        <f>BI344+BI371+BI376</f>
        <v>0</v>
      </c>
      <c r="BJ342" s="73">
        <f>BJ344+BJ371+BJ376</f>
        <v>193213</v>
      </c>
      <c r="BK342" s="73">
        <f>BK344+BK371+BK376</f>
        <v>192343</v>
      </c>
      <c r="BL342" s="73">
        <f t="shared" si="386"/>
        <v>0</v>
      </c>
      <c r="BM342" s="73">
        <f t="shared" si="386"/>
        <v>0</v>
      </c>
      <c r="BN342" s="73">
        <f t="shared" si="386"/>
        <v>193213</v>
      </c>
      <c r="BO342" s="73"/>
      <c r="BP342" s="73">
        <f t="shared" si="386"/>
        <v>192343</v>
      </c>
      <c r="BQ342" s="73">
        <f>BQ344+BQ371+BQ376</f>
        <v>0</v>
      </c>
      <c r="BR342" s="73">
        <f>BR344+BR371+BR376</f>
        <v>0</v>
      </c>
      <c r="BS342" s="73">
        <f>BS344+BS371+BS376</f>
        <v>193213</v>
      </c>
      <c r="BT342" s="73">
        <f>BT344+BT371+BT376</f>
        <v>0</v>
      </c>
      <c r="BU342" s="73">
        <f>BU344+BU371+BU376</f>
        <v>192343</v>
      </c>
      <c r="BV342" s="7"/>
      <c r="BW342" s="7"/>
      <c r="BX342" s="7"/>
    </row>
    <row r="343" spans="1:76" s="8" customFormat="1" ht="20.25">
      <c r="A343" s="70"/>
      <c r="B343" s="71"/>
      <c r="C343" s="71"/>
      <c r="D343" s="72"/>
      <c r="E343" s="71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4"/>
      <c r="AB343" s="74"/>
      <c r="AC343" s="74"/>
      <c r="AD343" s="74"/>
      <c r="AE343" s="74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5"/>
      <c r="BE343" s="75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"/>
      <c r="BW343" s="7"/>
      <c r="BX343" s="7"/>
    </row>
    <row r="344" spans="1:76" s="8" customFormat="1" ht="20.25">
      <c r="A344" s="79" t="s">
        <v>82</v>
      </c>
      <c r="B344" s="80" t="s">
        <v>151</v>
      </c>
      <c r="C344" s="80" t="s">
        <v>126</v>
      </c>
      <c r="D344" s="95"/>
      <c r="E344" s="80"/>
      <c r="F344" s="96">
        <f aca="true" t="shared" si="387" ref="F344:O344">F345+F347+F349+F351+F353+F355+F363</f>
        <v>218881</v>
      </c>
      <c r="G344" s="96">
        <f t="shared" si="387"/>
        <v>14525</v>
      </c>
      <c r="H344" s="96">
        <f t="shared" si="387"/>
        <v>233406</v>
      </c>
      <c r="I344" s="96">
        <f t="shared" si="387"/>
        <v>0</v>
      </c>
      <c r="J344" s="96">
        <f t="shared" si="387"/>
        <v>251244</v>
      </c>
      <c r="K344" s="96">
        <f t="shared" si="387"/>
        <v>0</v>
      </c>
      <c r="L344" s="96">
        <f t="shared" si="387"/>
        <v>0</v>
      </c>
      <c r="M344" s="96">
        <f t="shared" si="387"/>
        <v>251244</v>
      </c>
      <c r="N344" s="96">
        <f t="shared" si="387"/>
        <v>-101838</v>
      </c>
      <c r="O344" s="96">
        <f t="shared" si="387"/>
        <v>149406</v>
      </c>
      <c r="P344" s="96">
        <f aca="true" t="shared" si="388" ref="P344:U344">P345+P347+P349+P351+P353+P355+P363</f>
        <v>0</v>
      </c>
      <c r="Q344" s="96">
        <f t="shared" si="388"/>
        <v>146212</v>
      </c>
      <c r="R344" s="96">
        <f t="shared" si="388"/>
        <v>0</v>
      </c>
      <c r="S344" s="96">
        <f t="shared" si="388"/>
        <v>0</v>
      </c>
      <c r="T344" s="96">
        <f t="shared" si="388"/>
        <v>149406</v>
      </c>
      <c r="U344" s="96">
        <f t="shared" si="388"/>
        <v>146212</v>
      </c>
      <c r="V344" s="96">
        <f aca="true" t="shared" si="389" ref="V344:AB344">V345+V347+V349+V351+V353+V355+V363</f>
        <v>0</v>
      </c>
      <c r="W344" s="96">
        <f t="shared" si="389"/>
        <v>0</v>
      </c>
      <c r="X344" s="96">
        <f t="shared" si="389"/>
        <v>149406</v>
      </c>
      <c r="Y344" s="96">
        <f t="shared" si="389"/>
        <v>146212</v>
      </c>
      <c r="Z344" s="96">
        <f t="shared" si="389"/>
        <v>0</v>
      </c>
      <c r="AA344" s="97">
        <f t="shared" si="389"/>
        <v>149406</v>
      </c>
      <c r="AB344" s="97">
        <f t="shared" si="389"/>
        <v>146212</v>
      </c>
      <c r="AC344" s="97">
        <f>AC345+AC347+AC349+AC351+AC353+AC355+AC363</f>
        <v>830</v>
      </c>
      <c r="AD344" s="97">
        <f>AD345+AD347+AD349+AD351+AD353+AD355+AD363</f>
        <v>0</v>
      </c>
      <c r="AE344" s="97"/>
      <c r="AF344" s="96">
        <f aca="true" t="shared" si="390" ref="AF344:AM344">AF345+AF347+AF349+AF351+AF353+AF355+AF363</f>
        <v>150236</v>
      </c>
      <c r="AG344" s="96">
        <f t="shared" si="390"/>
        <v>0</v>
      </c>
      <c r="AH344" s="96">
        <f t="shared" si="390"/>
        <v>147042</v>
      </c>
      <c r="AI344" s="96">
        <f t="shared" si="390"/>
        <v>0</v>
      </c>
      <c r="AJ344" s="96">
        <f t="shared" si="390"/>
        <v>0</v>
      </c>
      <c r="AK344" s="96">
        <f t="shared" si="390"/>
        <v>150236</v>
      </c>
      <c r="AL344" s="96">
        <f t="shared" si="390"/>
        <v>0</v>
      </c>
      <c r="AM344" s="96">
        <f t="shared" si="390"/>
        <v>147042</v>
      </c>
      <c r="AN344" s="96">
        <f aca="true" t="shared" si="391" ref="AN344:AV344">AN345+AN347+AN349+AN351+AN353+AN355+AN363</f>
        <v>48501</v>
      </c>
      <c r="AO344" s="96">
        <f t="shared" si="391"/>
        <v>195543</v>
      </c>
      <c r="AP344" s="96">
        <f t="shared" si="391"/>
        <v>0</v>
      </c>
      <c r="AQ344" s="96">
        <f t="shared" si="391"/>
        <v>194843</v>
      </c>
      <c r="AR344" s="96">
        <f t="shared" si="391"/>
        <v>0</v>
      </c>
      <c r="AS344" s="96">
        <f t="shared" si="391"/>
        <v>0</v>
      </c>
      <c r="AT344" s="96">
        <f t="shared" si="391"/>
        <v>195543</v>
      </c>
      <c r="AU344" s="96">
        <f t="shared" si="391"/>
        <v>194843</v>
      </c>
      <c r="AV344" s="96">
        <f t="shared" si="391"/>
        <v>-2330</v>
      </c>
      <c r="AW344" s="96">
        <f>AW345+AW347+AW349+AW351+AW353+AW355+AW363</f>
        <v>-2500</v>
      </c>
      <c r="AX344" s="96">
        <f>AX345+AX347+AX349+AX351+AX353+AX355+AX363</f>
        <v>193213</v>
      </c>
      <c r="AY344" s="96">
        <f>AY345+AY347+AY349+AY351+AY353+AY355+AY363</f>
        <v>192343</v>
      </c>
      <c r="AZ344" s="96">
        <f>AZ345+AZ347+AZ349+AZ351+AZ353+AZ355+AZ363+AZ367</f>
        <v>-561</v>
      </c>
      <c r="BA344" s="96">
        <f>BA345+BA347+BA349+BA351+BA353+BA355+BA363+BA367</f>
        <v>-2182</v>
      </c>
      <c r="BB344" s="96">
        <f>BB345+BB347+BB349+BB351+BB353+BB355+BB363+BB367</f>
        <v>192652</v>
      </c>
      <c r="BC344" s="96">
        <f>BC345+BC347+BC349+BC351+BC353+BC355+BC363+BC367</f>
        <v>190161</v>
      </c>
      <c r="BD344" s="75"/>
      <c r="BE344" s="75"/>
      <c r="BF344" s="96">
        <f aca="true" t="shared" si="392" ref="BF344:BP344">BF345+BF347+BF349+BF351+BF353+BF355+BF363+BF367</f>
        <v>192652</v>
      </c>
      <c r="BG344" s="96">
        <f t="shared" si="392"/>
        <v>190161</v>
      </c>
      <c r="BH344" s="96">
        <f>BH345+BH347+BH349+BH351+BH353+BH355+BH363+BH367</f>
        <v>0</v>
      </c>
      <c r="BI344" s="96">
        <f>BI345+BI347+BI349+BI351+BI353+BI355+BI363+BI367</f>
        <v>0</v>
      </c>
      <c r="BJ344" s="96">
        <f>BJ345+BJ347+BJ349+BJ351+BJ353+BJ355+BJ363+BJ367</f>
        <v>192652</v>
      </c>
      <c r="BK344" s="96">
        <f>BK345+BK347+BK349+BK351+BK353+BK355+BK363+BK367</f>
        <v>190161</v>
      </c>
      <c r="BL344" s="96">
        <f t="shared" si="392"/>
        <v>0</v>
      </c>
      <c r="BM344" s="96">
        <f t="shared" si="392"/>
        <v>0</v>
      </c>
      <c r="BN344" s="96">
        <f t="shared" si="392"/>
        <v>192652</v>
      </c>
      <c r="BO344" s="96"/>
      <c r="BP344" s="96">
        <f t="shared" si="392"/>
        <v>190161</v>
      </c>
      <c r="BQ344" s="96">
        <f>BQ345+BQ347+BQ349+BQ351+BQ353+BQ355+BQ363+BQ367</f>
        <v>0</v>
      </c>
      <c r="BR344" s="96">
        <f>BR345+BR347+BR349+BR351+BR353+BR355+BR363+BR367</f>
        <v>0</v>
      </c>
      <c r="BS344" s="96">
        <f>BS345+BS347+BS349+BS351+BS353+BS355+BS363+BS367</f>
        <v>192652</v>
      </c>
      <c r="BT344" s="96">
        <f>BT345+BT347+BT349+BT351+BT353+BT355+BT363+BT367</f>
        <v>0</v>
      </c>
      <c r="BU344" s="96">
        <f>BU345+BU347+BU349+BU351+BU353+BU355+BU363+BU367</f>
        <v>190161</v>
      </c>
      <c r="BV344" s="7"/>
      <c r="BW344" s="7"/>
      <c r="BX344" s="7"/>
    </row>
    <row r="345" spans="1:76" s="59" customFormat="1" ht="50.25" hidden="1">
      <c r="A345" s="126" t="s">
        <v>149</v>
      </c>
      <c r="B345" s="120" t="s">
        <v>151</v>
      </c>
      <c r="C345" s="120" t="s">
        <v>126</v>
      </c>
      <c r="D345" s="127" t="s">
        <v>38</v>
      </c>
      <c r="E345" s="120"/>
      <c r="F345" s="147">
        <f aca="true" t="shared" si="393" ref="F345:BC345">F346</f>
        <v>19370</v>
      </c>
      <c r="G345" s="147">
        <f t="shared" si="393"/>
        <v>-16627</v>
      </c>
      <c r="H345" s="147">
        <f t="shared" si="393"/>
        <v>2743</v>
      </c>
      <c r="I345" s="147">
        <f t="shared" si="393"/>
        <v>0</v>
      </c>
      <c r="J345" s="147">
        <f t="shared" si="393"/>
        <v>2984</v>
      </c>
      <c r="K345" s="147">
        <f t="shared" si="393"/>
        <v>0</v>
      </c>
      <c r="L345" s="147">
        <f t="shared" si="393"/>
        <v>0</v>
      </c>
      <c r="M345" s="147">
        <f t="shared" si="393"/>
        <v>2984</v>
      </c>
      <c r="N345" s="147">
        <f t="shared" si="393"/>
        <v>210</v>
      </c>
      <c r="O345" s="147">
        <f t="shared" si="393"/>
        <v>3194</v>
      </c>
      <c r="P345" s="147">
        <f t="shared" si="393"/>
        <v>0</v>
      </c>
      <c r="Q345" s="147">
        <f t="shared" si="393"/>
        <v>0</v>
      </c>
      <c r="R345" s="147">
        <f t="shared" si="393"/>
        <v>0</v>
      </c>
      <c r="S345" s="147">
        <f t="shared" si="393"/>
        <v>0</v>
      </c>
      <c r="T345" s="147">
        <f t="shared" si="393"/>
        <v>3194</v>
      </c>
      <c r="U345" s="147">
        <f t="shared" si="393"/>
        <v>0</v>
      </c>
      <c r="V345" s="147">
        <f t="shared" si="393"/>
        <v>0</v>
      </c>
      <c r="W345" s="147">
        <f t="shared" si="393"/>
        <v>0</v>
      </c>
      <c r="X345" s="147">
        <f t="shared" si="393"/>
        <v>3194</v>
      </c>
      <c r="Y345" s="147">
        <f t="shared" si="393"/>
        <v>0</v>
      </c>
      <c r="Z345" s="147">
        <f t="shared" si="393"/>
        <v>0</v>
      </c>
      <c r="AA345" s="147">
        <f t="shared" si="393"/>
        <v>3194</v>
      </c>
      <c r="AB345" s="147">
        <f t="shared" si="393"/>
        <v>0</v>
      </c>
      <c r="AC345" s="147">
        <f t="shared" si="393"/>
        <v>0</v>
      </c>
      <c r="AD345" s="147">
        <f t="shared" si="393"/>
        <v>0</v>
      </c>
      <c r="AE345" s="147"/>
      <c r="AF345" s="147">
        <f t="shared" si="393"/>
        <v>3194</v>
      </c>
      <c r="AG345" s="147">
        <f t="shared" si="393"/>
        <v>0</v>
      </c>
      <c r="AH345" s="147">
        <f t="shared" si="393"/>
        <v>0</v>
      </c>
      <c r="AI345" s="147">
        <f t="shared" si="393"/>
        <v>0</v>
      </c>
      <c r="AJ345" s="147">
        <f t="shared" si="393"/>
        <v>0</v>
      </c>
      <c r="AK345" s="147">
        <f t="shared" si="393"/>
        <v>3194</v>
      </c>
      <c r="AL345" s="147">
        <f t="shared" si="393"/>
        <v>0</v>
      </c>
      <c r="AM345" s="147">
        <f t="shared" si="393"/>
        <v>0</v>
      </c>
      <c r="AN345" s="147">
        <f t="shared" si="393"/>
        <v>8700</v>
      </c>
      <c r="AO345" s="147">
        <f t="shared" si="393"/>
        <v>8700</v>
      </c>
      <c r="AP345" s="147">
        <f t="shared" si="393"/>
        <v>0</v>
      </c>
      <c r="AQ345" s="147">
        <f t="shared" si="393"/>
        <v>8000</v>
      </c>
      <c r="AR345" s="147">
        <f t="shared" si="393"/>
        <v>0</v>
      </c>
      <c r="AS345" s="147">
        <f t="shared" si="393"/>
        <v>0</v>
      </c>
      <c r="AT345" s="147">
        <f t="shared" si="393"/>
        <v>8700</v>
      </c>
      <c r="AU345" s="147">
        <f t="shared" si="393"/>
        <v>8000</v>
      </c>
      <c r="AV345" s="147">
        <f t="shared" si="393"/>
        <v>-2330</v>
      </c>
      <c r="AW345" s="147">
        <f t="shared" si="393"/>
        <v>-2500</v>
      </c>
      <c r="AX345" s="147">
        <f t="shared" si="393"/>
        <v>6370</v>
      </c>
      <c r="AY345" s="147">
        <f t="shared" si="393"/>
        <v>5500</v>
      </c>
      <c r="AZ345" s="147">
        <f t="shared" si="393"/>
        <v>-6370</v>
      </c>
      <c r="BA345" s="147">
        <f t="shared" si="393"/>
        <v>-5500</v>
      </c>
      <c r="BB345" s="147">
        <f t="shared" si="393"/>
        <v>0</v>
      </c>
      <c r="BC345" s="147">
        <f t="shared" si="393"/>
        <v>0</v>
      </c>
      <c r="BD345" s="197"/>
      <c r="BE345" s="197"/>
      <c r="BF345" s="147">
        <f>BF346</f>
        <v>0</v>
      </c>
      <c r="BG345" s="147">
        <f>BG346</f>
        <v>0</v>
      </c>
      <c r="BH345" s="197"/>
      <c r="BI345" s="197"/>
      <c r="BJ345" s="147">
        <f>BJ346</f>
        <v>0</v>
      </c>
      <c r="BK345" s="147">
        <f>BK346</f>
        <v>0</v>
      </c>
      <c r="BL345" s="197"/>
      <c r="BM345" s="197"/>
      <c r="BN345" s="147">
        <f>BN346</f>
        <v>0</v>
      </c>
      <c r="BO345" s="147"/>
      <c r="BP345" s="147">
        <f>BP346</f>
        <v>0</v>
      </c>
      <c r="BQ345" s="147"/>
      <c r="BR345" s="197"/>
      <c r="BS345" s="197"/>
      <c r="BT345" s="197"/>
      <c r="BU345" s="197"/>
      <c r="BV345" s="58"/>
      <c r="BW345" s="58"/>
      <c r="BX345" s="58"/>
    </row>
    <row r="346" spans="1:76" s="59" customFormat="1" ht="83.25" hidden="1">
      <c r="A346" s="126" t="s">
        <v>243</v>
      </c>
      <c r="B346" s="120" t="s">
        <v>151</v>
      </c>
      <c r="C346" s="120" t="s">
        <v>126</v>
      </c>
      <c r="D346" s="127" t="s">
        <v>38</v>
      </c>
      <c r="E346" s="120" t="s">
        <v>150</v>
      </c>
      <c r="F346" s="122">
        <v>19370</v>
      </c>
      <c r="G346" s="122">
        <f>H346-F346</f>
        <v>-16627</v>
      </c>
      <c r="H346" s="189">
        <v>2743</v>
      </c>
      <c r="I346" s="189"/>
      <c r="J346" s="189">
        <v>2984</v>
      </c>
      <c r="K346" s="198"/>
      <c r="L346" s="198"/>
      <c r="M346" s="122">
        <v>2984</v>
      </c>
      <c r="N346" s="122">
        <f>O346-M346</f>
        <v>210</v>
      </c>
      <c r="O346" s="122">
        <v>3194</v>
      </c>
      <c r="P346" s="122"/>
      <c r="Q346" s="122"/>
      <c r="R346" s="197"/>
      <c r="S346" s="197"/>
      <c r="T346" s="122">
        <f>O346+R346</f>
        <v>3194</v>
      </c>
      <c r="U346" s="122">
        <f>Q346+S346</f>
        <v>0</v>
      </c>
      <c r="V346" s="197"/>
      <c r="W346" s="197"/>
      <c r="X346" s="122">
        <f>T346+V346</f>
        <v>3194</v>
      </c>
      <c r="Y346" s="122">
        <f>U346+W346</f>
        <v>0</v>
      </c>
      <c r="Z346" s="197"/>
      <c r="AA346" s="122">
        <f>X346+Z346</f>
        <v>3194</v>
      </c>
      <c r="AB346" s="122">
        <f>Y346</f>
        <v>0</v>
      </c>
      <c r="AC346" s="197"/>
      <c r="AD346" s="197"/>
      <c r="AE346" s="197"/>
      <c r="AF346" s="122">
        <f>AA346+AC346</f>
        <v>3194</v>
      </c>
      <c r="AG346" s="197"/>
      <c r="AH346" s="122">
        <f>AB346</f>
        <v>0</v>
      </c>
      <c r="AI346" s="197"/>
      <c r="AJ346" s="197"/>
      <c r="AK346" s="122">
        <f>AF346+AI346</f>
        <v>3194</v>
      </c>
      <c r="AL346" s="122">
        <f>AG346</f>
        <v>0</v>
      </c>
      <c r="AM346" s="122">
        <f>AH346+AJ346</f>
        <v>0</v>
      </c>
      <c r="AN346" s="122">
        <f>AO346-AM346</f>
        <v>8700</v>
      </c>
      <c r="AO346" s="122">
        <v>8700</v>
      </c>
      <c r="AP346" s="122"/>
      <c r="AQ346" s="122">
        <v>8000</v>
      </c>
      <c r="AR346" s="122"/>
      <c r="AS346" s="197"/>
      <c r="AT346" s="122">
        <f>AO346+AR346</f>
        <v>8700</v>
      </c>
      <c r="AU346" s="122">
        <f>AQ346+AS346</f>
        <v>8000</v>
      </c>
      <c r="AV346" s="122">
        <v>-2330</v>
      </c>
      <c r="AW346" s="122">
        <v>-2500</v>
      </c>
      <c r="AX346" s="122">
        <f>AT346+AV346</f>
        <v>6370</v>
      </c>
      <c r="AY346" s="122">
        <f>AU346+AW346</f>
        <v>5500</v>
      </c>
      <c r="AZ346" s="122">
        <v>-6370</v>
      </c>
      <c r="BA346" s="122">
        <v>-5500</v>
      </c>
      <c r="BB346" s="122">
        <f>AX346+AZ346</f>
        <v>0</v>
      </c>
      <c r="BC346" s="122">
        <f>AY346+BA346</f>
        <v>0</v>
      </c>
      <c r="BD346" s="197"/>
      <c r="BE346" s="197"/>
      <c r="BF346" s="122">
        <f>BB346+BD346</f>
        <v>0</v>
      </c>
      <c r="BG346" s="122">
        <f>BC346+BE346</f>
        <v>0</v>
      </c>
      <c r="BH346" s="197"/>
      <c r="BI346" s="197"/>
      <c r="BJ346" s="122">
        <f>BB346+BH346</f>
        <v>0</v>
      </c>
      <c r="BK346" s="122">
        <f>BC346+BI346</f>
        <v>0</v>
      </c>
      <c r="BL346" s="197"/>
      <c r="BM346" s="197"/>
      <c r="BN346" s="122">
        <f>BF346+BL346</f>
        <v>0</v>
      </c>
      <c r="BO346" s="122"/>
      <c r="BP346" s="122">
        <f>BG346+BM346</f>
        <v>0</v>
      </c>
      <c r="BQ346" s="122"/>
      <c r="BR346" s="197"/>
      <c r="BS346" s="197"/>
      <c r="BT346" s="197"/>
      <c r="BU346" s="197"/>
      <c r="BV346" s="58"/>
      <c r="BW346" s="58"/>
      <c r="BX346" s="58"/>
    </row>
    <row r="347" spans="1:76" s="8" customFormat="1" ht="38.25" customHeight="1">
      <c r="A347" s="98" t="s">
        <v>83</v>
      </c>
      <c r="B347" s="99" t="s">
        <v>151</v>
      </c>
      <c r="C347" s="99" t="s">
        <v>126</v>
      </c>
      <c r="D347" s="100" t="s">
        <v>84</v>
      </c>
      <c r="E347" s="99"/>
      <c r="F347" s="101">
        <f aca="true" t="shared" si="394" ref="F347:BC347">F348</f>
        <v>15131</v>
      </c>
      <c r="G347" s="101">
        <f t="shared" si="394"/>
        <v>4562</v>
      </c>
      <c r="H347" s="101">
        <f t="shared" si="394"/>
        <v>19693</v>
      </c>
      <c r="I347" s="101">
        <f t="shared" si="394"/>
        <v>0</v>
      </c>
      <c r="J347" s="101">
        <f t="shared" si="394"/>
        <v>22702</v>
      </c>
      <c r="K347" s="101">
        <f t="shared" si="394"/>
        <v>0</v>
      </c>
      <c r="L347" s="101">
        <f t="shared" si="394"/>
        <v>0</v>
      </c>
      <c r="M347" s="101">
        <f t="shared" si="394"/>
        <v>22702</v>
      </c>
      <c r="N347" s="101">
        <f t="shared" si="394"/>
        <v>-15193</v>
      </c>
      <c r="O347" s="101">
        <f t="shared" si="394"/>
        <v>7509</v>
      </c>
      <c r="P347" s="101">
        <f t="shared" si="394"/>
        <v>0</v>
      </c>
      <c r="Q347" s="101">
        <f t="shared" si="394"/>
        <v>7509</v>
      </c>
      <c r="R347" s="101">
        <f t="shared" si="394"/>
        <v>0</v>
      </c>
      <c r="S347" s="101">
        <f t="shared" si="394"/>
        <v>0</v>
      </c>
      <c r="T347" s="101">
        <f t="shared" si="394"/>
        <v>7509</v>
      </c>
      <c r="U347" s="101">
        <f t="shared" si="394"/>
        <v>7509</v>
      </c>
      <c r="V347" s="101">
        <f t="shared" si="394"/>
        <v>0</v>
      </c>
      <c r="W347" s="101">
        <f t="shared" si="394"/>
        <v>0</v>
      </c>
      <c r="X347" s="101">
        <f t="shared" si="394"/>
        <v>7509</v>
      </c>
      <c r="Y347" s="101">
        <f t="shared" si="394"/>
        <v>7509</v>
      </c>
      <c r="Z347" s="101">
        <f t="shared" si="394"/>
        <v>0</v>
      </c>
      <c r="AA347" s="102">
        <f t="shared" si="394"/>
        <v>7509</v>
      </c>
      <c r="AB347" s="102">
        <f t="shared" si="394"/>
        <v>7509</v>
      </c>
      <c r="AC347" s="102">
        <f t="shared" si="394"/>
        <v>0</v>
      </c>
      <c r="AD347" s="102">
        <f t="shared" si="394"/>
        <v>0</v>
      </c>
      <c r="AE347" s="102"/>
      <c r="AF347" s="101">
        <f t="shared" si="394"/>
        <v>7509</v>
      </c>
      <c r="AG347" s="101">
        <f t="shared" si="394"/>
        <v>0</v>
      </c>
      <c r="AH347" s="101">
        <f t="shared" si="394"/>
        <v>7509</v>
      </c>
      <c r="AI347" s="101">
        <f t="shared" si="394"/>
        <v>0</v>
      </c>
      <c r="AJ347" s="101">
        <f t="shared" si="394"/>
        <v>0</v>
      </c>
      <c r="AK347" s="101">
        <f t="shared" si="394"/>
        <v>7509</v>
      </c>
      <c r="AL347" s="101">
        <f t="shared" si="394"/>
        <v>0</v>
      </c>
      <c r="AM347" s="101">
        <f t="shared" si="394"/>
        <v>7509</v>
      </c>
      <c r="AN347" s="101">
        <f t="shared" si="394"/>
        <v>1258</v>
      </c>
      <c r="AO347" s="101">
        <f t="shared" si="394"/>
        <v>8767</v>
      </c>
      <c r="AP347" s="101">
        <f t="shared" si="394"/>
        <v>0</v>
      </c>
      <c r="AQ347" s="101">
        <f t="shared" si="394"/>
        <v>8767</v>
      </c>
      <c r="AR347" s="101">
        <f t="shared" si="394"/>
        <v>0</v>
      </c>
      <c r="AS347" s="101">
        <f t="shared" si="394"/>
        <v>0</v>
      </c>
      <c r="AT347" s="101">
        <f t="shared" si="394"/>
        <v>8767</v>
      </c>
      <c r="AU347" s="101">
        <f t="shared" si="394"/>
        <v>8767</v>
      </c>
      <c r="AV347" s="101">
        <f t="shared" si="394"/>
        <v>0</v>
      </c>
      <c r="AW347" s="101">
        <f t="shared" si="394"/>
        <v>0</v>
      </c>
      <c r="AX347" s="101">
        <f t="shared" si="394"/>
        <v>8767</v>
      </c>
      <c r="AY347" s="101">
        <f t="shared" si="394"/>
        <v>8767</v>
      </c>
      <c r="AZ347" s="101">
        <f t="shared" si="394"/>
        <v>0</v>
      </c>
      <c r="BA347" s="101">
        <f t="shared" si="394"/>
        <v>0</v>
      </c>
      <c r="BB347" s="101">
        <f t="shared" si="394"/>
        <v>8767</v>
      </c>
      <c r="BC347" s="101">
        <f t="shared" si="394"/>
        <v>8767</v>
      </c>
      <c r="BD347" s="75"/>
      <c r="BE347" s="75"/>
      <c r="BF347" s="101">
        <f aca="true" t="shared" si="395" ref="BF347:BU347">BF348</f>
        <v>8767</v>
      </c>
      <c r="BG347" s="101">
        <f t="shared" si="395"/>
        <v>8767</v>
      </c>
      <c r="BH347" s="101">
        <f t="shared" si="395"/>
        <v>0</v>
      </c>
      <c r="BI347" s="101">
        <f t="shared" si="395"/>
        <v>0</v>
      </c>
      <c r="BJ347" s="101">
        <f t="shared" si="395"/>
        <v>8767</v>
      </c>
      <c r="BK347" s="101">
        <f t="shared" si="395"/>
        <v>8767</v>
      </c>
      <c r="BL347" s="101">
        <f t="shared" si="395"/>
        <v>0</v>
      </c>
      <c r="BM347" s="101">
        <f t="shared" si="395"/>
        <v>0</v>
      </c>
      <c r="BN347" s="101">
        <f t="shared" si="395"/>
        <v>8767</v>
      </c>
      <c r="BO347" s="101"/>
      <c r="BP347" s="101">
        <f t="shared" si="395"/>
        <v>8767</v>
      </c>
      <c r="BQ347" s="101">
        <f t="shared" si="395"/>
        <v>0</v>
      </c>
      <c r="BR347" s="101">
        <f t="shared" si="395"/>
        <v>0</v>
      </c>
      <c r="BS347" s="101">
        <f t="shared" si="395"/>
        <v>8767</v>
      </c>
      <c r="BT347" s="101">
        <f t="shared" si="395"/>
        <v>0</v>
      </c>
      <c r="BU347" s="101">
        <f t="shared" si="395"/>
        <v>8767</v>
      </c>
      <c r="BV347" s="7"/>
      <c r="BW347" s="7"/>
      <c r="BX347" s="7"/>
    </row>
    <row r="348" spans="1:76" s="8" customFormat="1" ht="39.75" customHeight="1">
      <c r="A348" s="98" t="s">
        <v>128</v>
      </c>
      <c r="B348" s="99" t="s">
        <v>151</v>
      </c>
      <c r="C348" s="99" t="s">
        <v>126</v>
      </c>
      <c r="D348" s="100" t="s">
        <v>84</v>
      </c>
      <c r="E348" s="99" t="s">
        <v>129</v>
      </c>
      <c r="F348" s="87">
        <v>15131</v>
      </c>
      <c r="G348" s="87">
        <f>H348-F348</f>
        <v>4562</v>
      </c>
      <c r="H348" s="109">
        <v>19693</v>
      </c>
      <c r="I348" s="109"/>
      <c r="J348" s="109">
        <v>22702</v>
      </c>
      <c r="K348" s="199"/>
      <c r="L348" s="199"/>
      <c r="M348" s="87">
        <v>22702</v>
      </c>
      <c r="N348" s="87">
        <f>O348-M348</f>
        <v>-15193</v>
      </c>
      <c r="O348" s="87">
        <v>7509</v>
      </c>
      <c r="P348" s="87"/>
      <c r="Q348" s="87">
        <v>7509</v>
      </c>
      <c r="R348" s="75"/>
      <c r="S348" s="75"/>
      <c r="T348" s="87">
        <f>O348+R348</f>
        <v>7509</v>
      </c>
      <c r="U348" s="87">
        <f>Q348+S348</f>
        <v>7509</v>
      </c>
      <c r="V348" s="75"/>
      <c r="W348" s="75"/>
      <c r="X348" s="87">
        <f>T348+V348</f>
        <v>7509</v>
      </c>
      <c r="Y348" s="87">
        <f>U348+W348</f>
        <v>7509</v>
      </c>
      <c r="Z348" s="75"/>
      <c r="AA348" s="88">
        <f>X348+Z348</f>
        <v>7509</v>
      </c>
      <c r="AB348" s="88">
        <f>Y348</f>
        <v>7509</v>
      </c>
      <c r="AC348" s="178"/>
      <c r="AD348" s="178"/>
      <c r="AE348" s="178"/>
      <c r="AF348" s="87">
        <f>AA348+AC348</f>
        <v>7509</v>
      </c>
      <c r="AG348" s="75"/>
      <c r="AH348" s="87">
        <f>AB348</f>
        <v>7509</v>
      </c>
      <c r="AI348" s="75"/>
      <c r="AJ348" s="75"/>
      <c r="AK348" s="87">
        <f>AF348+AI348</f>
        <v>7509</v>
      </c>
      <c r="AL348" s="87">
        <f>AG348</f>
        <v>0</v>
      </c>
      <c r="AM348" s="87">
        <f>AH348+AJ348</f>
        <v>7509</v>
      </c>
      <c r="AN348" s="87">
        <f>AO348-AM348</f>
        <v>1258</v>
      </c>
      <c r="AO348" s="87">
        <v>8767</v>
      </c>
      <c r="AP348" s="87"/>
      <c r="AQ348" s="87">
        <v>8767</v>
      </c>
      <c r="AR348" s="87"/>
      <c r="AS348" s="75"/>
      <c r="AT348" s="87">
        <f>AO348+AR348</f>
        <v>8767</v>
      </c>
      <c r="AU348" s="87">
        <f>AQ348+AS348</f>
        <v>8767</v>
      </c>
      <c r="AV348" s="75"/>
      <c r="AW348" s="75"/>
      <c r="AX348" s="87">
        <f>AT348+AV348</f>
        <v>8767</v>
      </c>
      <c r="AY348" s="87">
        <f>AU348</f>
        <v>8767</v>
      </c>
      <c r="AZ348" s="75"/>
      <c r="BA348" s="75"/>
      <c r="BB348" s="87">
        <f>AX348+AZ348</f>
        <v>8767</v>
      </c>
      <c r="BC348" s="87">
        <f>AY348+BA348</f>
        <v>8767</v>
      </c>
      <c r="BD348" s="75"/>
      <c r="BE348" s="75"/>
      <c r="BF348" s="87">
        <f>BB348+BD348</f>
        <v>8767</v>
      </c>
      <c r="BG348" s="87">
        <f>BC348+BE348</f>
        <v>8767</v>
      </c>
      <c r="BH348" s="75"/>
      <c r="BI348" s="75"/>
      <c r="BJ348" s="87">
        <f>BB348+BH348</f>
        <v>8767</v>
      </c>
      <c r="BK348" s="87">
        <f>BC348+BI348</f>
        <v>8767</v>
      </c>
      <c r="BL348" s="75"/>
      <c r="BM348" s="75"/>
      <c r="BN348" s="87">
        <f>BJ348+BL348</f>
        <v>8767</v>
      </c>
      <c r="BO348" s="87"/>
      <c r="BP348" s="87">
        <f>BK348+BM348</f>
        <v>8767</v>
      </c>
      <c r="BQ348" s="87"/>
      <c r="BR348" s="75"/>
      <c r="BS348" s="87">
        <f>BN348+BQ348</f>
        <v>8767</v>
      </c>
      <c r="BT348" s="87">
        <f>BO348</f>
        <v>0</v>
      </c>
      <c r="BU348" s="87">
        <f>BP348+BR348</f>
        <v>8767</v>
      </c>
      <c r="BV348" s="7"/>
      <c r="BW348" s="7"/>
      <c r="BX348" s="7"/>
    </row>
    <row r="349" spans="1:76" s="8" customFormat="1" ht="18.75" customHeight="1">
      <c r="A349" s="98" t="s">
        <v>85</v>
      </c>
      <c r="B349" s="99" t="s">
        <v>151</v>
      </c>
      <c r="C349" s="99" t="s">
        <v>126</v>
      </c>
      <c r="D349" s="100" t="s">
        <v>86</v>
      </c>
      <c r="E349" s="99"/>
      <c r="F349" s="101">
        <f aca="true" t="shared" si="396" ref="F349:BC349">F350</f>
        <v>16772</v>
      </c>
      <c r="G349" s="101">
        <f t="shared" si="396"/>
        <v>4187</v>
      </c>
      <c r="H349" s="101">
        <f t="shared" si="396"/>
        <v>20959</v>
      </c>
      <c r="I349" s="101">
        <f t="shared" si="396"/>
        <v>0</v>
      </c>
      <c r="J349" s="101">
        <f t="shared" si="396"/>
        <v>22756</v>
      </c>
      <c r="K349" s="101">
        <f t="shared" si="396"/>
        <v>0</v>
      </c>
      <c r="L349" s="101">
        <f t="shared" si="396"/>
        <v>0</v>
      </c>
      <c r="M349" s="101">
        <f t="shared" si="396"/>
        <v>22756</v>
      </c>
      <c r="N349" s="101">
        <f t="shared" si="396"/>
        <v>-7836</v>
      </c>
      <c r="O349" s="101">
        <f t="shared" si="396"/>
        <v>14920</v>
      </c>
      <c r="P349" s="101">
        <f t="shared" si="396"/>
        <v>0</v>
      </c>
      <c r="Q349" s="101">
        <f t="shared" si="396"/>
        <v>14920</v>
      </c>
      <c r="R349" s="101">
        <f t="shared" si="396"/>
        <v>0</v>
      </c>
      <c r="S349" s="101">
        <f t="shared" si="396"/>
        <v>0</v>
      </c>
      <c r="T349" s="101">
        <f t="shared" si="396"/>
        <v>14920</v>
      </c>
      <c r="U349" s="101">
        <f t="shared" si="396"/>
        <v>14920</v>
      </c>
      <c r="V349" s="101">
        <f t="shared" si="396"/>
        <v>0</v>
      </c>
      <c r="W349" s="101">
        <f t="shared" si="396"/>
        <v>0</v>
      </c>
      <c r="X349" s="101">
        <f t="shared" si="396"/>
        <v>14920</v>
      </c>
      <c r="Y349" s="101">
        <f t="shared" si="396"/>
        <v>14920</v>
      </c>
      <c r="Z349" s="101">
        <f t="shared" si="396"/>
        <v>0</v>
      </c>
      <c r="AA349" s="102">
        <f t="shared" si="396"/>
        <v>14920</v>
      </c>
      <c r="AB349" s="102">
        <f t="shared" si="396"/>
        <v>14920</v>
      </c>
      <c r="AC349" s="102">
        <f t="shared" si="396"/>
        <v>0</v>
      </c>
      <c r="AD349" s="102">
        <f t="shared" si="396"/>
        <v>0</v>
      </c>
      <c r="AE349" s="102"/>
      <c r="AF349" s="101">
        <f t="shared" si="396"/>
        <v>14920</v>
      </c>
      <c r="AG349" s="101">
        <f t="shared" si="396"/>
        <v>0</v>
      </c>
      <c r="AH349" s="101">
        <f t="shared" si="396"/>
        <v>14920</v>
      </c>
      <c r="AI349" s="101">
        <f t="shared" si="396"/>
        <v>0</v>
      </c>
      <c r="AJ349" s="101">
        <f t="shared" si="396"/>
        <v>0</v>
      </c>
      <c r="AK349" s="101">
        <f t="shared" si="396"/>
        <v>14920</v>
      </c>
      <c r="AL349" s="101">
        <f t="shared" si="396"/>
        <v>0</v>
      </c>
      <c r="AM349" s="101">
        <f t="shared" si="396"/>
        <v>14920</v>
      </c>
      <c r="AN349" s="101">
        <f t="shared" si="396"/>
        <v>3944</v>
      </c>
      <c r="AO349" s="101">
        <f t="shared" si="396"/>
        <v>18864</v>
      </c>
      <c r="AP349" s="101">
        <f t="shared" si="396"/>
        <v>0</v>
      </c>
      <c r="AQ349" s="101">
        <f t="shared" si="396"/>
        <v>18864</v>
      </c>
      <c r="AR349" s="101">
        <f t="shared" si="396"/>
        <v>0</v>
      </c>
      <c r="AS349" s="101">
        <f t="shared" si="396"/>
        <v>0</v>
      </c>
      <c r="AT349" s="101">
        <f t="shared" si="396"/>
        <v>18864</v>
      </c>
      <c r="AU349" s="101">
        <f t="shared" si="396"/>
        <v>18864</v>
      </c>
      <c r="AV349" s="101">
        <f t="shared" si="396"/>
        <v>0</v>
      </c>
      <c r="AW349" s="101">
        <f t="shared" si="396"/>
        <v>0</v>
      </c>
      <c r="AX349" s="101">
        <f t="shared" si="396"/>
        <v>18864</v>
      </c>
      <c r="AY349" s="101">
        <f t="shared" si="396"/>
        <v>18864</v>
      </c>
      <c r="AZ349" s="101">
        <f t="shared" si="396"/>
        <v>0</v>
      </c>
      <c r="BA349" s="101">
        <f t="shared" si="396"/>
        <v>0</v>
      </c>
      <c r="BB349" s="101">
        <f t="shared" si="396"/>
        <v>18864</v>
      </c>
      <c r="BC349" s="101">
        <f t="shared" si="396"/>
        <v>18864</v>
      </c>
      <c r="BD349" s="75"/>
      <c r="BE349" s="75"/>
      <c r="BF349" s="101">
        <f aca="true" t="shared" si="397" ref="BF349:BU349">BF350</f>
        <v>18864</v>
      </c>
      <c r="BG349" s="101">
        <f t="shared" si="397"/>
        <v>18864</v>
      </c>
      <c r="BH349" s="101">
        <f t="shared" si="397"/>
        <v>0</v>
      </c>
      <c r="BI349" s="101">
        <f t="shared" si="397"/>
        <v>0</v>
      </c>
      <c r="BJ349" s="101">
        <f t="shared" si="397"/>
        <v>18864</v>
      </c>
      <c r="BK349" s="101">
        <f t="shared" si="397"/>
        <v>18864</v>
      </c>
      <c r="BL349" s="101">
        <f t="shared" si="397"/>
        <v>0</v>
      </c>
      <c r="BM349" s="101">
        <f t="shared" si="397"/>
        <v>0</v>
      </c>
      <c r="BN349" s="101">
        <f t="shared" si="397"/>
        <v>18864</v>
      </c>
      <c r="BO349" s="101"/>
      <c r="BP349" s="101">
        <f t="shared" si="397"/>
        <v>18864</v>
      </c>
      <c r="BQ349" s="101">
        <f t="shared" si="397"/>
        <v>0</v>
      </c>
      <c r="BR349" s="101">
        <f t="shared" si="397"/>
        <v>0</v>
      </c>
      <c r="BS349" s="101">
        <f t="shared" si="397"/>
        <v>18864</v>
      </c>
      <c r="BT349" s="101">
        <f t="shared" si="397"/>
        <v>0</v>
      </c>
      <c r="BU349" s="101">
        <f t="shared" si="397"/>
        <v>18864</v>
      </c>
      <c r="BV349" s="7"/>
      <c r="BW349" s="7"/>
      <c r="BX349" s="7"/>
    </row>
    <row r="350" spans="1:76" s="8" customFormat="1" ht="39" customHeight="1">
      <c r="A350" s="98" t="s">
        <v>128</v>
      </c>
      <c r="B350" s="99" t="s">
        <v>151</v>
      </c>
      <c r="C350" s="99" t="s">
        <v>126</v>
      </c>
      <c r="D350" s="100" t="s">
        <v>86</v>
      </c>
      <c r="E350" s="99" t="s">
        <v>129</v>
      </c>
      <c r="F350" s="87">
        <v>16772</v>
      </c>
      <c r="G350" s="87">
        <f>H350-F350</f>
        <v>4187</v>
      </c>
      <c r="H350" s="109">
        <v>20959</v>
      </c>
      <c r="I350" s="109"/>
      <c r="J350" s="109">
        <v>22756</v>
      </c>
      <c r="K350" s="199"/>
      <c r="L350" s="199"/>
      <c r="M350" s="87">
        <v>22756</v>
      </c>
      <c r="N350" s="87">
        <f>O350-M350</f>
        <v>-7836</v>
      </c>
      <c r="O350" s="87">
        <v>14920</v>
      </c>
      <c r="P350" s="87"/>
      <c r="Q350" s="87">
        <v>14920</v>
      </c>
      <c r="R350" s="75"/>
      <c r="S350" s="75"/>
      <c r="T350" s="87">
        <f>O350+R350</f>
        <v>14920</v>
      </c>
      <c r="U350" s="87">
        <f>Q350+S350</f>
        <v>14920</v>
      </c>
      <c r="V350" s="75"/>
      <c r="W350" s="75"/>
      <c r="X350" s="87">
        <f>T350+V350</f>
        <v>14920</v>
      </c>
      <c r="Y350" s="87">
        <f>U350+W350</f>
        <v>14920</v>
      </c>
      <c r="Z350" s="75"/>
      <c r="AA350" s="88">
        <f>X350+Z350</f>
        <v>14920</v>
      </c>
      <c r="AB350" s="88">
        <f>Y350</f>
        <v>14920</v>
      </c>
      <c r="AC350" s="178"/>
      <c r="AD350" s="178"/>
      <c r="AE350" s="178"/>
      <c r="AF350" s="87">
        <f>AA350+AC350</f>
        <v>14920</v>
      </c>
      <c r="AG350" s="75"/>
      <c r="AH350" s="87">
        <f>AB350</f>
        <v>14920</v>
      </c>
      <c r="AI350" s="75"/>
      <c r="AJ350" s="75"/>
      <c r="AK350" s="87">
        <f>AF350+AI350</f>
        <v>14920</v>
      </c>
      <c r="AL350" s="87">
        <f>AG350</f>
        <v>0</v>
      </c>
      <c r="AM350" s="87">
        <f>AH350+AJ350</f>
        <v>14920</v>
      </c>
      <c r="AN350" s="87">
        <f>AO350-AM350</f>
        <v>3944</v>
      </c>
      <c r="AO350" s="87">
        <v>18864</v>
      </c>
      <c r="AP350" s="87"/>
      <c r="AQ350" s="87">
        <v>18864</v>
      </c>
      <c r="AR350" s="87"/>
      <c r="AS350" s="75"/>
      <c r="AT350" s="87">
        <f>AO350+AR350</f>
        <v>18864</v>
      </c>
      <c r="AU350" s="87">
        <f>AQ350+AS350</f>
        <v>18864</v>
      </c>
      <c r="AV350" s="75"/>
      <c r="AW350" s="75"/>
      <c r="AX350" s="87">
        <f>AT350+AV350</f>
        <v>18864</v>
      </c>
      <c r="AY350" s="87">
        <f>AU350</f>
        <v>18864</v>
      </c>
      <c r="AZ350" s="75"/>
      <c r="BA350" s="75"/>
      <c r="BB350" s="87">
        <f>AX350+AZ350</f>
        <v>18864</v>
      </c>
      <c r="BC350" s="87">
        <f>AY350+BA350</f>
        <v>18864</v>
      </c>
      <c r="BD350" s="75"/>
      <c r="BE350" s="75"/>
      <c r="BF350" s="87">
        <f>BB350+BD350</f>
        <v>18864</v>
      </c>
      <c r="BG350" s="87">
        <f>BC350+BE350</f>
        <v>18864</v>
      </c>
      <c r="BH350" s="75"/>
      <c r="BI350" s="75"/>
      <c r="BJ350" s="87">
        <f>BB350+BH350</f>
        <v>18864</v>
      </c>
      <c r="BK350" s="87">
        <f>BC350+BI350</f>
        <v>18864</v>
      </c>
      <c r="BL350" s="75"/>
      <c r="BM350" s="75"/>
      <c r="BN350" s="87">
        <f>BJ350+BL350</f>
        <v>18864</v>
      </c>
      <c r="BO350" s="87"/>
      <c r="BP350" s="87">
        <f>BK350+BM350</f>
        <v>18864</v>
      </c>
      <c r="BQ350" s="87"/>
      <c r="BR350" s="75"/>
      <c r="BS350" s="87">
        <f>BN350+BQ350</f>
        <v>18864</v>
      </c>
      <c r="BT350" s="87">
        <f>BO350</f>
        <v>0</v>
      </c>
      <c r="BU350" s="87">
        <f>BP350+BR350</f>
        <v>18864</v>
      </c>
      <c r="BV350" s="7"/>
      <c r="BW350" s="7"/>
      <c r="BX350" s="7"/>
    </row>
    <row r="351" spans="1:76" s="8" customFormat="1" ht="19.5" customHeight="1">
      <c r="A351" s="98" t="s">
        <v>87</v>
      </c>
      <c r="B351" s="99" t="s">
        <v>151</v>
      </c>
      <c r="C351" s="99" t="s">
        <v>126</v>
      </c>
      <c r="D351" s="100" t="s">
        <v>88</v>
      </c>
      <c r="E351" s="99"/>
      <c r="F351" s="101">
        <f aca="true" t="shared" si="398" ref="F351:BC351">F352</f>
        <v>69934</v>
      </c>
      <c r="G351" s="101">
        <f t="shared" si="398"/>
        <v>3968</v>
      </c>
      <c r="H351" s="101">
        <f t="shared" si="398"/>
        <v>73902</v>
      </c>
      <c r="I351" s="101">
        <f t="shared" si="398"/>
        <v>0</v>
      </c>
      <c r="J351" s="101">
        <f t="shared" si="398"/>
        <v>80038</v>
      </c>
      <c r="K351" s="101">
        <f t="shared" si="398"/>
        <v>0</v>
      </c>
      <c r="L351" s="101">
        <f t="shared" si="398"/>
        <v>0</v>
      </c>
      <c r="M351" s="101">
        <f t="shared" si="398"/>
        <v>80038</v>
      </c>
      <c r="N351" s="101">
        <f t="shared" si="398"/>
        <v>-23596</v>
      </c>
      <c r="O351" s="101">
        <f t="shared" si="398"/>
        <v>56442</v>
      </c>
      <c r="P351" s="101">
        <f t="shared" si="398"/>
        <v>0</v>
      </c>
      <c r="Q351" s="101">
        <f t="shared" si="398"/>
        <v>56442</v>
      </c>
      <c r="R351" s="101">
        <f t="shared" si="398"/>
        <v>0</v>
      </c>
      <c r="S351" s="101">
        <f t="shared" si="398"/>
        <v>0</v>
      </c>
      <c r="T351" s="101">
        <f t="shared" si="398"/>
        <v>56442</v>
      </c>
      <c r="U351" s="101">
        <f t="shared" si="398"/>
        <v>56442</v>
      </c>
      <c r="V351" s="101">
        <f t="shared" si="398"/>
        <v>0</v>
      </c>
      <c r="W351" s="101">
        <f t="shared" si="398"/>
        <v>0</v>
      </c>
      <c r="X351" s="101">
        <f t="shared" si="398"/>
        <v>56442</v>
      </c>
      <c r="Y351" s="101">
        <f t="shared" si="398"/>
        <v>56442</v>
      </c>
      <c r="Z351" s="101">
        <f t="shared" si="398"/>
        <v>0</v>
      </c>
      <c r="AA351" s="102">
        <f t="shared" si="398"/>
        <v>56442</v>
      </c>
      <c r="AB351" s="102">
        <f t="shared" si="398"/>
        <v>56442</v>
      </c>
      <c r="AC351" s="102">
        <f t="shared" si="398"/>
        <v>0</v>
      </c>
      <c r="AD351" s="102">
        <f t="shared" si="398"/>
        <v>0</v>
      </c>
      <c r="AE351" s="102"/>
      <c r="AF351" s="101">
        <f t="shared" si="398"/>
        <v>56442</v>
      </c>
      <c r="AG351" s="101">
        <f t="shared" si="398"/>
        <v>0</v>
      </c>
      <c r="AH351" s="101">
        <f t="shared" si="398"/>
        <v>56442</v>
      </c>
      <c r="AI351" s="101">
        <f t="shared" si="398"/>
        <v>0</v>
      </c>
      <c r="AJ351" s="101">
        <f t="shared" si="398"/>
        <v>0</v>
      </c>
      <c r="AK351" s="101">
        <f t="shared" si="398"/>
        <v>56442</v>
      </c>
      <c r="AL351" s="101">
        <f t="shared" si="398"/>
        <v>0</v>
      </c>
      <c r="AM351" s="101">
        <f t="shared" si="398"/>
        <v>56442</v>
      </c>
      <c r="AN351" s="101">
        <f t="shared" si="398"/>
        <v>7336</v>
      </c>
      <c r="AO351" s="101">
        <f t="shared" si="398"/>
        <v>63778</v>
      </c>
      <c r="AP351" s="101">
        <f t="shared" si="398"/>
        <v>0</v>
      </c>
      <c r="AQ351" s="101">
        <f t="shared" si="398"/>
        <v>63778</v>
      </c>
      <c r="AR351" s="101">
        <f t="shared" si="398"/>
        <v>0</v>
      </c>
      <c r="AS351" s="101">
        <f t="shared" si="398"/>
        <v>0</v>
      </c>
      <c r="AT351" s="101">
        <f t="shared" si="398"/>
        <v>63778</v>
      </c>
      <c r="AU351" s="101">
        <f t="shared" si="398"/>
        <v>63778</v>
      </c>
      <c r="AV351" s="101">
        <f t="shared" si="398"/>
        <v>0</v>
      </c>
      <c r="AW351" s="101">
        <f t="shared" si="398"/>
        <v>0</v>
      </c>
      <c r="AX351" s="101">
        <f t="shared" si="398"/>
        <v>63778</v>
      </c>
      <c r="AY351" s="101">
        <f t="shared" si="398"/>
        <v>63778</v>
      </c>
      <c r="AZ351" s="101">
        <f t="shared" si="398"/>
        <v>0</v>
      </c>
      <c r="BA351" s="101">
        <f t="shared" si="398"/>
        <v>0</v>
      </c>
      <c r="BB351" s="101">
        <f t="shared" si="398"/>
        <v>63778</v>
      </c>
      <c r="BC351" s="101">
        <f t="shared" si="398"/>
        <v>63778</v>
      </c>
      <c r="BD351" s="75"/>
      <c r="BE351" s="75"/>
      <c r="BF351" s="101">
        <f aca="true" t="shared" si="399" ref="BF351:BU351">BF352</f>
        <v>63778</v>
      </c>
      <c r="BG351" s="101">
        <f t="shared" si="399"/>
        <v>63778</v>
      </c>
      <c r="BH351" s="101">
        <f t="shared" si="399"/>
        <v>0</v>
      </c>
      <c r="BI351" s="101">
        <f t="shared" si="399"/>
        <v>0</v>
      </c>
      <c r="BJ351" s="101">
        <f t="shared" si="399"/>
        <v>63778</v>
      </c>
      <c r="BK351" s="101">
        <f t="shared" si="399"/>
        <v>63778</v>
      </c>
      <c r="BL351" s="101">
        <f t="shared" si="399"/>
        <v>0</v>
      </c>
      <c r="BM351" s="101">
        <f t="shared" si="399"/>
        <v>0</v>
      </c>
      <c r="BN351" s="101">
        <f t="shared" si="399"/>
        <v>63778</v>
      </c>
      <c r="BO351" s="101"/>
      <c r="BP351" s="101">
        <f t="shared" si="399"/>
        <v>63778</v>
      </c>
      <c r="BQ351" s="101">
        <f t="shared" si="399"/>
        <v>0</v>
      </c>
      <c r="BR351" s="101">
        <f t="shared" si="399"/>
        <v>0</v>
      </c>
      <c r="BS351" s="101">
        <f t="shared" si="399"/>
        <v>63778</v>
      </c>
      <c r="BT351" s="101">
        <f t="shared" si="399"/>
        <v>0</v>
      </c>
      <c r="BU351" s="101">
        <f t="shared" si="399"/>
        <v>63778</v>
      </c>
      <c r="BV351" s="7"/>
      <c r="BW351" s="7"/>
      <c r="BX351" s="7"/>
    </row>
    <row r="352" spans="1:76" s="8" customFormat="1" ht="35.25" customHeight="1">
      <c r="A352" s="98" t="s">
        <v>128</v>
      </c>
      <c r="B352" s="99" t="s">
        <v>151</v>
      </c>
      <c r="C352" s="99" t="s">
        <v>126</v>
      </c>
      <c r="D352" s="100" t="s">
        <v>88</v>
      </c>
      <c r="E352" s="99" t="s">
        <v>129</v>
      </c>
      <c r="F352" s="87">
        <v>69934</v>
      </c>
      <c r="G352" s="87">
        <f>H352-F352</f>
        <v>3968</v>
      </c>
      <c r="H352" s="109">
        <v>73902</v>
      </c>
      <c r="I352" s="109"/>
      <c r="J352" s="109">
        <v>80038</v>
      </c>
      <c r="K352" s="199"/>
      <c r="L352" s="199"/>
      <c r="M352" s="87">
        <v>80038</v>
      </c>
      <c r="N352" s="87">
        <f>O352-M352</f>
        <v>-23596</v>
      </c>
      <c r="O352" s="87">
        <v>56442</v>
      </c>
      <c r="P352" s="87"/>
      <c r="Q352" s="87">
        <v>56442</v>
      </c>
      <c r="R352" s="75"/>
      <c r="S352" s="75"/>
      <c r="T352" s="87">
        <f>O352+R352</f>
        <v>56442</v>
      </c>
      <c r="U352" s="87">
        <f>Q352+S352</f>
        <v>56442</v>
      </c>
      <c r="V352" s="75"/>
      <c r="W352" s="75"/>
      <c r="X352" s="87">
        <f>T352+V352</f>
        <v>56442</v>
      </c>
      <c r="Y352" s="87">
        <f>U352+W352</f>
        <v>56442</v>
      </c>
      <c r="Z352" s="75"/>
      <c r="AA352" s="88">
        <f>X352+Z352</f>
        <v>56442</v>
      </c>
      <c r="AB352" s="88">
        <f>Y352</f>
        <v>56442</v>
      </c>
      <c r="AC352" s="178"/>
      <c r="AD352" s="178"/>
      <c r="AE352" s="178"/>
      <c r="AF352" s="87">
        <f>AA352+AC352</f>
        <v>56442</v>
      </c>
      <c r="AG352" s="75"/>
      <c r="AH352" s="87">
        <f>AB352</f>
        <v>56442</v>
      </c>
      <c r="AI352" s="75"/>
      <c r="AJ352" s="75"/>
      <c r="AK352" s="87">
        <f>AF352+AI352</f>
        <v>56442</v>
      </c>
      <c r="AL352" s="87">
        <f>AG352</f>
        <v>0</v>
      </c>
      <c r="AM352" s="87">
        <f>AH352+AJ352</f>
        <v>56442</v>
      </c>
      <c r="AN352" s="87">
        <f>AO352-AM352</f>
        <v>7336</v>
      </c>
      <c r="AO352" s="87">
        <v>63778</v>
      </c>
      <c r="AP352" s="87"/>
      <c r="AQ352" s="87">
        <v>63778</v>
      </c>
      <c r="AR352" s="87"/>
      <c r="AS352" s="75"/>
      <c r="AT352" s="87">
        <f>AO352+AR352</f>
        <v>63778</v>
      </c>
      <c r="AU352" s="87">
        <f>AQ352+AS352</f>
        <v>63778</v>
      </c>
      <c r="AV352" s="75"/>
      <c r="AW352" s="75"/>
      <c r="AX352" s="87">
        <f>AT352+AV352</f>
        <v>63778</v>
      </c>
      <c r="AY352" s="87">
        <f>AU352</f>
        <v>63778</v>
      </c>
      <c r="AZ352" s="75"/>
      <c r="BA352" s="75"/>
      <c r="BB352" s="87">
        <f>AX352+AZ352</f>
        <v>63778</v>
      </c>
      <c r="BC352" s="87">
        <f>AY352+BA352</f>
        <v>63778</v>
      </c>
      <c r="BD352" s="75"/>
      <c r="BE352" s="75"/>
      <c r="BF352" s="87">
        <f>BB352+BD352</f>
        <v>63778</v>
      </c>
      <c r="BG352" s="87">
        <f>BC352+BE352</f>
        <v>63778</v>
      </c>
      <c r="BH352" s="75"/>
      <c r="BI352" s="75"/>
      <c r="BJ352" s="87">
        <f>BB352+BH352</f>
        <v>63778</v>
      </c>
      <c r="BK352" s="87">
        <f>BC352+BI352</f>
        <v>63778</v>
      </c>
      <c r="BL352" s="75"/>
      <c r="BM352" s="75"/>
      <c r="BN352" s="87">
        <f>BJ352+BL352</f>
        <v>63778</v>
      </c>
      <c r="BO352" s="87"/>
      <c r="BP352" s="87">
        <f>BK352+BM352</f>
        <v>63778</v>
      </c>
      <c r="BQ352" s="87"/>
      <c r="BR352" s="75"/>
      <c r="BS352" s="87">
        <f>BN352+BQ352</f>
        <v>63778</v>
      </c>
      <c r="BT352" s="87">
        <f>BO352</f>
        <v>0</v>
      </c>
      <c r="BU352" s="87">
        <f>BP352+BR352</f>
        <v>63778</v>
      </c>
      <c r="BV352" s="7"/>
      <c r="BW352" s="7"/>
      <c r="BX352" s="7"/>
    </row>
    <row r="353" spans="1:76" s="8" customFormat="1" ht="44.25" customHeight="1">
      <c r="A353" s="98" t="s">
        <v>89</v>
      </c>
      <c r="B353" s="99" t="s">
        <v>151</v>
      </c>
      <c r="C353" s="99" t="s">
        <v>126</v>
      </c>
      <c r="D353" s="100" t="s">
        <v>90</v>
      </c>
      <c r="E353" s="99"/>
      <c r="F353" s="101">
        <f aca="true" t="shared" si="400" ref="F353:BC353">F354</f>
        <v>75174</v>
      </c>
      <c r="G353" s="101">
        <f t="shared" si="400"/>
        <v>16533</v>
      </c>
      <c r="H353" s="101">
        <f t="shared" si="400"/>
        <v>91707</v>
      </c>
      <c r="I353" s="101">
        <f t="shared" si="400"/>
        <v>0</v>
      </c>
      <c r="J353" s="101">
        <f t="shared" si="400"/>
        <v>97311</v>
      </c>
      <c r="K353" s="101">
        <f t="shared" si="400"/>
        <v>0</v>
      </c>
      <c r="L353" s="101">
        <f t="shared" si="400"/>
        <v>0</v>
      </c>
      <c r="M353" s="101">
        <f t="shared" si="400"/>
        <v>97311</v>
      </c>
      <c r="N353" s="101">
        <f t="shared" si="400"/>
        <v>-33046</v>
      </c>
      <c r="O353" s="101">
        <f t="shared" si="400"/>
        <v>64265</v>
      </c>
      <c r="P353" s="101">
        <f t="shared" si="400"/>
        <v>0</v>
      </c>
      <c r="Q353" s="101">
        <f t="shared" si="400"/>
        <v>64265</v>
      </c>
      <c r="R353" s="101">
        <f t="shared" si="400"/>
        <v>0</v>
      </c>
      <c r="S353" s="101">
        <f t="shared" si="400"/>
        <v>0</v>
      </c>
      <c r="T353" s="101">
        <f t="shared" si="400"/>
        <v>64265</v>
      </c>
      <c r="U353" s="101">
        <f t="shared" si="400"/>
        <v>64265</v>
      </c>
      <c r="V353" s="101">
        <f t="shared" si="400"/>
        <v>0</v>
      </c>
      <c r="W353" s="101">
        <f t="shared" si="400"/>
        <v>0</v>
      </c>
      <c r="X353" s="101">
        <f t="shared" si="400"/>
        <v>64265</v>
      </c>
      <c r="Y353" s="101">
        <f t="shared" si="400"/>
        <v>64265</v>
      </c>
      <c r="Z353" s="101">
        <f t="shared" si="400"/>
        <v>0</v>
      </c>
      <c r="AA353" s="102">
        <f t="shared" si="400"/>
        <v>64265</v>
      </c>
      <c r="AB353" s="102">
        <f t="shared" si="400"/>
        <v>64265</v>
      </c>
      <c r="AC353" s="102">
        <f t="shared" si="400"/>
        <v>0</v>
      </c>
      <c r="AD353" s="102">
        <f t="shared" si="400"/>
        <v>0</v>
      </c>
      <c r="AE353" s="102"/>
      <c r="AF353" s="101">
        <f t="shared" si="400"/>
        <v>64265</v>
      </c>
      <c r="AG353" s="101">
        <f t="shared" si="400"/>
        <v>0</v>
      </c>
      <c r="AH353" s="101">
        <f t="shared" si="400"/>
        <v>64265</v>
      </c>
      <c r="AI353" s="101">
        <f t="shared" si="400"/>
        <v>0</v>
      </c>
      <c r="AJ353" s="101">
        <f t="shared" si="400"/>
        <v>0</v>
      </c>
      <c r="AK353" s="101">
        <f t="shared" si="400"/>
        <v>64265</v>
      </c>
      <c r="AL353" s="101">
        <f t="shared" si="400"/>
        <v>0</v>
      </c>
      <c r="AM353" s="101">
        <f t="shared" si="400"/>
        <v>64265</v>
      </c>
      <c r="AN353" s="101">
        <f t="shared" si="400"/>
        <v>13885</v>
      </c>
      <c r="AO353" s="101">
        <f t="shared" si="400"/>
        <v>78150</v>
      </c>
      <c r="AP353" s="101">
        <f t="shared" si="400"/>
        <v>0</v>
      </c>
      <c r="AQ353" s="101">
        <f t="shared" si="400"/>
        <v>78150</v>
      </c>
      <c r="AR353" s="101">
        <f t="shared" si="400"/>
        <v>0</v>
      </c>
      <c r="AS353" s="101">
        <f t="shared" si="400"/>
        <v>0</v>
      </c>
      <c r="AT353" s="101">
        <f t="shared" si="400"/>
        <v>78150</v>
      </c>
      <c r="AU353" s="101">
        <f t="shared" si="400"/>
        <v>78150</v>
      </c>
      <c r="AV353" s="101">
        <f t="shared" si="400"/>
        <v>0</v>
      </c>
      <c r="AW353" s="101">
        <f t="shared" si="400"/>
        <v>0</v>
      </c>
      <c r="AX353" s="101">
        <f t="shared" si="400"/>
        <v>78150</v>
      </c>
      <c r="AY353" s="101">
        <f t="shared" si="400"/>
        <v>78150</v>
      </c>
      <c r="AZ353" s="101">
        <f t="shared" si="400"/>
        <v>-561</v>
      </c>
      <c r="BA353" s="101">
        <f t="shared" si="400"/>
        <v>-2182</v>
      </c>
      <c r="BB353" s="101">
        <f t="shared" si="400"/>
        <v>77589</v>
      </c>
      <c r="BC353" s="101">
        <f t="shared" si="400"/>
        <v>75968</v>
      </c>
      <c r="BD353" s="75"/>
      <c r="BE353" s="75"/>
      <c r="BF353" s="101">
        <f aca="true" t="shared" si="401" ref="BF353:BU353">BF354</f>
        <v>77589</v>
      </c>
      <c r="BG353" s="101">
        <f t="shared" si="401"/>
        <v>75968</v>
      </c>
      <c r="BH353" s="101">
        <f t="shared" si="401"/>
        <v>0</v>
      </c>
      <c r="BI353" s="101">
        <f t="shared" si="401"/>
        <v>0</v>
      </c>
      <c r="BJ353" s="101">
        <f t="shared" si="401"/>
        <v>77589</v>
      </c>
      <c r="BK353" s="101">
        <f t="shared" si="401"/>
        <v>75968</v>
      </c>
      <c r="BL353" s="101">
        <f t="shared" si="401"/>
        <v>0</v>
      </c>
      <c r="BM353" s="101">
        <f t="shared" si="401"/>
        <v>0</v>
      </c>
      <c r="BN353" s="101">
        <f t="shared" si="401"/>
        <v>77589</v>
      </c>
      <c r="BO353" s="101"/>
      <c r="BP353" s="101">
        <f t="shared" si="401"/>
        <v>75968</v>
      </c>
      <c r="BQ353" s="101">
        <f t="shared" si="401"/>
        <v>0</v>
      </c>
      <c r="BR353" s="101">
        <f t="shared" si="401"/>
        <v>0</v>
      </c>
      <c r="BS353" s="101">
        <f t="shared" si="401"/>
        <v>77589</v>
      </c>
      <c r="BT353" s="101">
        <f t="shared" si="401"/>
        <v>0</v>
      </c>
      <c r="BU353" s="101">
        <f t="shared" si="401"/>
        <v>75968</v>
      </c>
      <c r="BV353" s="7"/>
      <c r="BW353" s="7"/>
      <c r="BX353" s="7"/>
    </row>
    <row r="354" spans="1:76" s="8" customFormat="1" ht="42.75" customHeight="1">
      <c r="A354" s="98" t="s">
        <v>128</v>
      </c>
      <c r="B354" s="99" t="s">
        <v>151</v>
      </c>
      <c r="C354" s="99" t="s">
        <v>126</v>
      </c>
      <c r="D354" s="100" t="s">
        <v>90</v>
      </c>
      <c r="E354" s="99" t="s">
        <v>129</v>
      </c>
      <c r="F354" s="87">
        <v>75174</v>
      </c>
      <c r="G354" s="87">
        <f>H354-F354</f>
        <v>16533</v>
      </c>
      <c r="H354" s="109">
        <v>91707</v>
      </c>
      <c r="I354" s="109"/>
      <c r="J354" s="109">
        <v>97311</v>
      </c>
      <c r="K354" s="199"/>
      <c r="L354" s="199"/>
      <c r="M354" s="87">
        <v>97311</v>
      </c>
      <c r="N354" s="87">
        <f>O354-M354</f>
        <v>-33046</v>
      </c>
      <c r="O354" s="87">
        <v>64265</v>
      </c>
      <c r="P354" s="87"/>
      <c r="Q354" s="87">
        <v>64265</v>
      </c>
      <c r="R354" s="75"/>
      <c r="S354" s="75"/>
      <c r="T354" s="87">
        <f>O354+R354</f>
        <v>64265</v>
      </c>
      <c r="U354" s="87">
        <f>Q354+S354</f>
        <v>64265</v>
      </c>
      <c r="V354" s="75"/>
      <c r="W354" s="75"/>
      <c r="X354" s="87">
        <f>T354+V354</f>
        <v>64265</v>
      </c>
      <c r="Y354" s="87">
        <f>U354+W354</f>
        <v>64265</v>
      </c>
      <c r="Z354" s="75"/>
      <c r="AA354" s="88">
        <f>X354+Z354</f>
        <v>64265</v>
      </c>
      <c r="AB354" s="88">
        <f>Y354</f>
        <v>64265</v>
      </c>
      <c r="AC354" s="178"/>
      <c r="AD354" s="178"/>
      <c r="AE354" s="178"/>
      <c r="AF354" s="87">
        <f>AA354+AC354</f>
        <v>64265</v>
      </c>
      <c r="AG354" s="75"/>
      <c r="AH354" s="87">
        <f>AB354</f>
        <v>64265</v>
      </c>
      <c r="AI354" s="75"/>
      <c r="AJ354" s="75"/>
      <c r="AK354" s="87">
        <f>AF354+AI354</f>
        <v>64265</v>
      </c>
      <c r="AL354" s="87">
        <f>AG354</f>
        <v>0</v>
      </c>
      <c r="AM354" s="87">
        <f>AH354+AJ354</f>
        <v>64265</v>
      </c>
      <c r="AN354" s="87">
        <f>AO354-AM354</f>
        <v>13885</v>
      </c>
      <c r="AO354" s="87">
        <v>78150</v>
      </c>
      <c r="AP354" s="87"/>
      <c r="AQ354" s="87">
        <v>78150</v>
      </c>
      <c r="AR354" s="87"/>
      <c r="AS354" s="75"/>
      <c r="AT354" s="87">
        <f>AO354+AR354</f>
        <v>78150</v>
      </c>
      <c r="AU354" s="87">
        <f>AQ354+AS354</f>
        <v>78150</v>
      </c>
      <c r="AV354" s="75"/>
      <c r="AW354" s="75"/>
      <c r="AX354" s="87">
        <f>AT354+AV354</f>
        <v>78150</v>
      </c>
      <c r="AY354" s="87">
        <f>AU354</f>
        <v>78150</v>
      </c>
      <c r="AZ354" s="90">
        <v>-561</v>
      </c>
      <c r="BA354" s="87">
        <v>-2182</v>
      </c>
      <c r="BB354" s="87">
        <f>AX354+AZ354</f>
        <v>77589</v>
      </c>
      <c r="BC354" s="87">
        <f>AY354+BA354</f>
        <v>75968</v>
      </c>
      <c r="BD354" s="75"/>
      <c r="BE354" s="75"/>
      <c r="BF354" s="87">
        <f>BB354+BD354</f>
        <v>77589</v>
      </c>
      <c r="BG354" s="87">
        <f>BC354+BE354</f>
        <v>75968</v>
      </c>
      <c r="BH354" s="75"/>
      <c r="BI354" s="75"/>
      <c r="BJ354" s="87">
        <f>BB354+BH354</f>
        <v>77589</v>
      </c>
      <c r="BK354" s="87">
        <f>BC354+BI354</f>
        <v>75968</v>
      </c>
      <c r="BL354" s="75"/>
      <c r="BM354" s="75"/>
      <c r="BN354" s="87">
        <f>BJ354+BL354</f>
        <v>77589</v>
      </c>
      <c r="BO354" s="87"/>
      <c r="BP354" s="87">
        <f>BK354+BM354</f>
        <v>75968</v>
      </c>
      <c r="BQ354" s="87"/>
      <c r="BR354" s="75"/>
      <c r="BS354" s="87">
        <f>BN354+BQ354</f>
        <v>77589</v>
      </c>
      <c r="BT354" s="87">
        <f>BO354</f>
        <v>0</v>
      </c>
      <c r="BU354" s="87">
        <f>BP354+BR354</f>
        <v>75968</v>
      </c>
      <c r="BV354" s="7"/>
      <c r="BW354" s="7"/>
      <c r="BX354" s="7"/>
    </row>
    <row r="355" spans="1:76" s="8" customFormat="1" ht="44.25" customHeight="1">
      <c r="A355" s="98" t="s">
        <v>91</v>
      </c>
      <c r="B355" s="99" t="s">
        <v>151</v>
      </c>
      <c r="C355" s="99" t="s">
        <v>126</v>
      </c>
      <c r="D355" s="100" t="s">
        <v>92</v>
      </c>
      <c r="E355" s="99"/>
      <c r="F355" s="101">
        <f aca="true" t="shared" si="402" ref="F355:O355">F356+F357+F359+F361</f>
        <v>22500</v>
      </c>
      <c r="G355" s="101">
        <f t="shared" si="402"/>
        <v>-5735</v>
      </c>
      <c r="H355" s="101">
        <f t="shared" si="402"/>
        <v>16765</v>
      </c>
      <c r="I355" s="101">
        <f t="shared" si="402"/>
        <v>0</v>
      </c>
      <c r="J355" s="101">
        <f t="shared" si="402"/>
        <v>17951</v>
      </c>
      <c r="K355" s="101">
        <f t="shared" si="402"/>
        <v>0</v>
      </c>
      <c r="L355" s="101">
        <f t="shared" si="402"/>
        <v>0</v>
      </c>
      <c r="M355" s="101">
        <f t="shared" si="402"/>
        <v>17951</v>
      </c>
      <c r="N355" s="101">
        <f t="shared" si="402"/>
        <v>-14875</v>
      </c>
      <c r="O355" s="101">
        <f t="shared" si="402"/>
        <v>3076</v>
      </c>
      <c r="P355" s="101">
        <f aca="true" t="shared" si="403" ref="P355:Z355">P356+P357+P359+P361</f>
        <v>0</v>
      </c>
      <c r="Q355" s="101">
        <f t="shared" si="403"/>
        <v>3076</v>
      </c>
      <c r="R355" s="101">
        <f t="shared" si="403"/>
        <v>0</v>
      </c>
      <c r="S355" s="101">
        <f t="shared" si="403"/>
        <v>0</v>
      </c>
      <c r="T355" s="101">
        <f t="shared" si="403"/>
        <v>3076</v>
      </c>
      <c r="U355" s="101">
        <f t="shared" si="403"/>
        <v>3076</v>
      </c>
      <c r="V355" s="101">
        <f t="shared" si="403"/>
        <v>0</v>
      </c>
      <c r="W355" s="101">
        <f t="shared" si="403"/>
        <v>0</v>
      </c>
      <c r="X355" s="101">
        <f t="shared" si="403"/>
        <v>3076</v>
      </c>
      <c r="Y355" s="101">
        <f t="shared" si="403"/>
        <v>3076</v>
      </c>
      <c r="Z355" s="101">
        <f t="shared" si="403"/>
        <v>0</v>
      </c>
      <c r="AA355" s="102">
        <f>AA356+AA357+AA359+AA361</f>
        <v>3076</v>
      </c>
      <c r="AB355" s="102">
        <f>AB356+AB357+AB359+AB361</f>
        <v>3076</v>
      </c>
      <c r="AC355" s="102">
        <f aca="true" t="shared" si="404" ref="AC355:AU355">AC356+AC357+AC359+AC361+AC365</f>
        <v>830</v>
      </c>
      <c r="AD355" s="102">
        <f t="shared" si="404"/>
        <v>0</v>
      </c>
      <c r="AE355" s="102">
        <f t="shared" si="404"/>
        <v>830</v>
      </c>
      <c r="AF355" s="101">
        <f t="shared" si="404"/>
        <v>3906</v>
      </c>
      <c r="AG355" s="101">
        <f t="shared" si="404"/>
        <v>0</v>
      </c>
      <c r="AH355" s="101">
        <f t="shared" si="404"/>
        <v>3906</v>
      </c>
      <c r="AI355" s="101">
        <f t="shared" si="404"/>
        <v>0</v>
      </c>
      <c r="AJ355" s="101">
        <f t="shared" si="404"/>
        <v>0</v>
      </c>
      <c r="AK355" s="101">
        <f t="shared" si="404"/>
        <v>3906</v>
      </c>
      <c r="AL355" s="101">
        <f t="shared" si="404"/>
        <v>0</v>
      </c>
      <c r="AM355" s="101">
        <f t="shared" si="404"/>
        <v>3906</v>
      </c>
      <c r="AN355" s="101">
        <f t="shared" si="404"/>
        <v>13378</v>
      </c>
      <c r="AO355" s="101">
        <f t="shared" si="404"/>
        <v>17284</v>
      </c>
      <c r="AP355" s="101">
        <f t="shared" si="404"/>
        <v>0</v>
      </c>
      <c r="AQ355" s="101">
        <f t="shared" si="404"/>
        <v>17284</v>
      </c>
      <c r="AR355" s="101">
        <f t="shared" si="404"/>
        <v>0</v>
      </c>
      <c r="AS355" s="101">
        <f t="shared" si="404"/>
        <v>0</v>
      </c>
      <c r="AT355" s="101">
        <f t="shared" si="404"/>
        <v>17284</v>
      </c>
      <c r="AU355" s="101">
        <f t="shared" si="404"/>
        <v>17284</v>
      </c>
      <c r="AV355" s="101">
        <f aca="true" t="shared" si="405" ref="AV355:BC355">AV356+AV357+AV359+AV361+AV365</f>
        <v>0</v>
      </c>
      <c r="AW355" s="101">
        <f t="shared" si="405"/>
        <v>0</v>
      </c>
      <c r="AX355" s="101">
        <f t="shared" si="405"/>
        <v>17284</v>
      </c>
      <c r="AY355" s="101">
        <f t="shared" si="405"/>
        <v>17284</v>
      </c>
      <c r="AZ355" s="101">
        <f t="shared" si="405"/>
        <v>0</v>
      </c>
      <c r="BA355" s="101">
        <f t="shared" si="405"/>
        <v>0</v>
      </c>
      <c r="BB355" s="101">
        <f t="shared" si="405"/>
        <v>17284</v>
      </c>
      <c r="BC355" s="101">
        <f t="shared" si="405"/>
        <v>17284</v>
      </c>
      <c r="BD355" s="75"/>
      <c r="BE355" s="75"/>
      <c r="BF355" s="101">
        <f aca="true" t="shared" si="406" ref="BF355:BU355">BF356+BF357+BF359+BF361+BF365</f>
        <v>17284</v>
      </c>
      <c r="BG355" s="101">
        <f t="shared" si="406"/>
        <v>17284</v>
      </c>
      <c r="BH355" s="101">
        <f>BH356+BH357+BH359+BH361+BH365</f>
        <v>0</v>
      </c>
      <c r="BI355" s="101">
        <f>BI356+BI357+BI359+BI361+BI365</f>
        <v>0</v>
      </c>
      <c r="BJ355" s="101">
        <f>BJ356+BJ357+BJ359+BJ361+BJ365</f>
        <v>17284</v>
      </c>
      <c r="BK355" s="101">
        <f>BK356+BK357+BK359+BK361+BK365</f>
        <v>17284</v>
      </c>
      <c r="BL355" s="101">
        <f t="shared" si="406"/>
        <v>0</v>
      </c>
      <c r="BM355" s="101">
        <f t="shared" si="406"/>
        <v>0</v>
      </c>
      <c r="BN355" s="101">
        <f t="shared" si="406"/>
        <v>17284</v>
      </c>
      <c r="BO355" s="101"/>
      <c r="BP355" s="101">
        <f t="shared" si="406"/>
        <v>17284</v>
      </c>
      <c r="BQ355" s="101">
        <f t="shared" si="406"/>
        <v>0</v>
      </c>
      <c r="BR355" s="101">
        <f t="shared" si="406"/>
        <v>0</v>
      </c>
      <c r="BS355" s="101">
        <f t="shared" si="406"/>
        <v>17284</v>
      </c>
      <c r="BT355" s="101">
        <f t="shared" si="406"/>
        <v>0</v>
      </c>
      <c r="BU355" s="101">
        <f t="shared" si="406"/>
        <v>17284</v>
      </c>
      <c r="BV355" s="7"/>
      <c r="BW355" s="7"/>
      <c r="BX355" s="7"/>
    </row>
    <row r="356" spans="1:76" s="8" customFormat="1" ht="62.25" customHeight="1">
      <c r="A356" s="98" t="s">
        <v>136</v>
      </c>
      <c r="B356" s="99" t="s">
        <v>151</v>
      </c>
      <c r="C356" s="99" t="s">
        <v>126</v>
      </c>
      <c r="D356" s="100" t="s">
        <v>92</v>
      </c>
      <c r="E356" s="99" t="s">
        <v>137</v>
      </c>
      <c r="F356" s="87">
        <v>20205</v>
      </c>
      <c r="G356" s="87">
        <f>H356-F356</f>
        <v>-3774</v>
      </c>
      <c r="H356" s="109">
        <v>16431</v>
      </c>
      <c r="I356" s="109"/>
      <c r="J356" s="109">
        <v>17593</v>
      </c>
      <c r="K356" s="199"/>
      <c r="L356" s="199"/>
      <c r="M356" s="87">
        <v>17593</v>
      </c>
      <c r="N356" s="87">
        <f>O356-M356</f>
        <v>-14517</v>
      </c>
      <c r="O356" s="87">
        <v>3076</v>
      </c>
      <c r="P356" s="87"/>
      <c r="Q356" s="87">
        <v>3076</v>
      </c>
      <c r="R356" s="75"/>
      <c r="S356" s="75"/>
      <c r="T356" s="87">
        <f>O356+R356</f>
        <v>3076</v>
      </c>
      <c r="U356" s="87">
        <f>Q356+S356</f>
        <v>3076</v>
      </c>
      <c r="V356" s="75"/>
      <c r="W356" s="75"/>
      <c r="X356" s="87">
        <f>T356+V356</f>
        <v>3076</v>
      </c>
      <c r="Y356" s="87">
        <f>U356+W356</f>
        <v>3076</v>
      </c>
      <c r="Z356" s="75"/>
      <c r="AA356" s="88">
        <f>X356+Z356</f>
        <v>3076</v>
      </c>
      <c r="AB356" s="88">
        <f>Y356</f>
        <v>3076</v>
      </c>
      <c r="AC356" s="178"/>
      <c r="AD356" s="178"/>
      <c r="AE356" s="178"/>
      <c r="AF356" s="87">
        <f>AA356+AC356</f>
        <v>3076</v>
      </c>
      <c r="AG356" s="75"/>
      <c r="AH356" s="87">
        <f>AB356</f>
        <v>3076</v>
      </c>
      <c r="AI356" s="75"/>
      <c r="AJ356" s="75"/>
      <c r="AK356" s="87">
        <f>AF356+AI356</f>
        <v>3076</v>
      </c>
      <c r="AL356" s="87">
        <f>AG356</f>
        <v>0</v>
      </c>
      <c r="AM356" s="87">
        <f>AH356+AJ356</f>
        <v>3076</v>
      </c>
      <c r="AN356" s="87">
        <f>AO356-AM356</f>
        <v>3434</v>
      </c>
      <c r="AO356" s="87">
        <v>6510</v>
      </c>
      <c r="AP356" s="87"/>
      <c r="AQ356" s="87">
        <v>6510</v>
      </c>
      <c r="AR356" s="87"/>
      <c r="AS356" s="75"/>
      <c r="AT356" s="87">
        <f>AO356+AR356</f>
        <v>6510</v>
      </c>
      <c r="AU356" s="87">
        <f>AQ356+AS356</f>
        <v>6510</v>
      </c>
      <c r="AV356" s="75"/>
      <c r="AW356" s="75"/>
      <c r="AX356" s="87">
        <f>AT356+AV356</f>
        <v>6510</v>
      </c>
      <c r="AY356" s="87">
        <f>AU356</f>
        <v>6510</v>
      </c>
      <c r="AZ356" s="75"/>
      <c r="BA356" s="75"/>
      <c r="BB356" s="87">
        <f>AX356+AZ356</f>
        <v>6510</v>
      </c>
      <c r="BC356" s="87">
        <f>AY356+BA356</f>
        <v>6510</v>
      </c>
      <c r="BD356" s="75"/>
      <c r="BE356" s="75"/>
      <c r="BF356" s="87">
        <f>BB356+BD356</f>
        <v>6510</v>
      </c>
      <c r="BG356" s="87">
        <f>BC356+BE356</f>
        <v>6510</v>
      </c>
      <c r="BH356" s="75"/>
      <c r="BI356" s="75"/>
      <c r="BJ356" s="87">
        <f>BB356+BH356</f>
        <v>6510</v>
      </c>
      <c r="BK356" s="87">
        <f>BC356+BI356</f>
        <v>6510</v>
      </c>
      <c r="BL356" s="75"/>
      <c r="BM356" s="75"/>
      <c r="BN356" s="87">
        <f>BJ356+BL356</f>
        <v>6510</v>
      </c>
      <c r="BO356" s="87"/>
      <c r="BP356" s="87">
        <f>BK356+BM356</f>
        <v>6510</v>
      </c>
      <c r="BQ356" s="87"/>
      <c r="BR356" s="75"/>
      <c r="BS356" s="87">
        <f>BN356+BQ356</f>
        <v>6510</v>
      </c>
      <c r="BT356" s="87">
        <f>BO356</f>
        <v>0</v>
      </c>
      <c r="BU356" s="87">
        <f>BP356+BR356</f>
        <v>6510</v>
      </c>
      <c r="BV356" s="7"/>
      <c r="BW356" s="7"/>
      <c r="BX356" s="7"/>
    </row>
    <row r="357" spans="1:76" s="8" customFormat="1" ht="83.25" customHeight="1" hidden="1">
      <c r="A357" s="98" t="s">
        <v>212</v>
      </c>
      <c r="B357" s="99" t="s">
        <v>151</v>
      </c>
      <c r="C357" s="99" t="s">
        <v>126</v>
      </c>
      <c r="D357" s="100" t="s">
        <v>177</v>
      </c>
      <c r="E357" s="99"/>
      <c r="F357" s="101">
        <f aca="true" t="shared" si="407" ref="F357:Q357">F358</f>
        <v>390</v>
      </c>
      <c r="G357" s="101">
        <f t="shared" si="407"/>
        <v>-390</v>
      </c>
      <c r="H357" s="101">
        <f t="shared" si="407"/>
        <v>0</v>
      </c>
      <c r="I357" s="101">
        <f t="shared" si="407"/>
        <v>0</v>
      </c>
      <c r="J357" s="101">
        <f t="shared" si="407"/>
        <v>0</v>
      </c>
      <c r="K357" s="101">
        <f t="shared" si="407"/>
        <v>0</v>
      </c>
      <c r="L357" s="101">
        <f t="shared" si="407"/>
        <v>0</v>
      </c>
      <c r="M357" s="101">
        <f t="shared" si="407"/>
        <v>0</v>
      </c>
      <c r="N357" s="101">
        <f t="shared" si="407"/>
        <v>0</v>
      </c>
      <c r="O357" s="101">
        <f t="shared" si="407"/>
        <v>0</v>
      </c>
      <c r="P357" s="101">
        <f t="shared" si="407"/>
        <v>0</v>
      </c>
      <c r="Q357" s="101">
        <f t="shared" si="407"/>
        <v>0</v>
      </c>
      <c r="R357" s="75"/>
      <c r="S357" s="75"/>
      <c r="T357" s="75"/>
      <c r="U357" s="75"/>
      <c r="V357" s="75"/>
      <c r="W357" s="75"/>
      <c r="X357" s="75"/>
      <c r="Y357" s="75"/>
      <c r="Z357" s="75"/>
      <c r="AA357" s="178"/>
      <c r="AB357" s="178"/>
      <c r="AC357" s="178"/>
      <c r="AD357" s="178"/>
      <c r="AE357" s="178"/>
      <c r="AF357" s="75"/>
      <c r="AG357" s="75"/>
      <c r="AH357" s="75"/>
      <c r="AI357" s="75"/>
      <c r="AJ357" s="75"/>
      <c r="AK357" s="179"/>
      <c r="AL357" s="179"/>
      <c r="AM357" s="179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"/>
      <c r="BW357" s="7"/>
      <c r="BX357" s="7"/>
    </row>
    <row r="358" spans="1:76" s="8" customFormat="1" ht="83.25" customHeight="1" hidden="1">
      <c r="A358" s="98" t="s">
        <v>388</v>
      </c>
      <c r="B358" s="99" t="s">
        <v>151</v>
      </c>
      <c r="C358" s="99" t="s">
        <v>126</v>
      </c>
      <c r="D358" s="100" t="s">
        <v>177</v>
      </c>
      <c r="E358" s="99" t="s">
        <v>142</v>
      </c>
      <c r="F358" s="87">
        <v>390</v>
      </c>
      <c r="G358" s="87">
        <f>H358-F358</f>
        <v>-390</v>
      </c>
      <c r="H358" s="199"/>
      <c r="I358" s="199"/>
      <c r="J358" s="199"/>
      <c r="K358" s="199"/>
      <c r="L358" s="199"/>
      <c r="M358" s="87"/>
      <c r="N358" s="90"/>
      <c r="O358" s="87"/>
      <c r="P358" s="87"/>
      <c r="Q358" s="87"/>
      <c r="R358" s="75"/>
      <c r="S358" s="75"/>
      <c r="T358" s="75"/>
      <c r="U358" s="75"/>
      <c r="V358" s="75"/>
      <c r="W358" s="75"/>
      <c r="X358" s="75"/>
      <c r="Y358" s="75"/>
      <c r="Z358" s="75"/>
      <c r="AA358" s="178"/>
      <c r="AB358" s="178"/>
      <c r="AC358" s="178"/>
      <c r="AD358" s="178"/>
      <c r="AE358" s="178"/>
      <c r="AF358" s="75"/>
      <c r="AG358" s="75"/>
      <c r="AH358" s="75"/>
      <c r="AI358" s="75"/>
      <c r="AJ358" s="75"/>
      <c r="AK358" s="179"/>
      <c r="AL358" s="179"/>
      <c r="AM358" s="179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"/>
      <c r="BW358" s="7"/>
      <c r="BX358" s="7"/>
    </row>
    <row r="359" spans="1:76" s="8" customFormat="1" ht="50.25" customHeight="1" hidden="1">
      <c r="A359" s="98" t="s">
        <v>174</v>
      </c>
      <c r="B359" s="99" t="s">
        <v>151</v>
      </c>
      <c r="C359" s="99" t="s">
        <v>126</v>
      </c>
      <c r="D359" s="100" t="s">
        <v>178</v>
      </c>
      <c r="E359" s="99"/>
      <c r="F359" s="101">
        <f aca="true" t="shared" si="408" ref="F359:Q359">F360</f>
        <v>1580</v>
      </c>
      <c r="G359" s="101">
        <f t="shared" si="408"/>
        <v>-1580</v>
      </c>
      <c r="H359" s="101">
        <f t="shared" si="408"/>
        <v>0</v>
      </c>
      <c r="I359" s="101">
        <f t="shared" si="408"/>
        <v>0</v>
      </c>
      <c r="J359" s="101">
        <f t="shared" si="408"/>
        <v>0</v>
      </c>
      <c r="K359" s="101">
        <f t="shared" si="408"/>
        <v>0</v>
      </c>
      <c r="L359" s="101">
        <f t="shared" si="408"/>
        <v>0</v>
      </c>
      <c r="M359" s="101">
        <f t="shared" si="408"/>
        <v>0</v>
      </c>
      <c r="N359" s="101">
        <f t="shared" si="408"/>
        <v>0</v>
      </c>
      <c r="O359" s="101">
        <f t="shared" si="408"/>
        <v>0</v>
      </c>
      <c r="P359" s="101">
        <f t="shared" si="408"/>
        <v>0</v>
      </c>
      <c r="Q359" s="101">
        <f t="shared" si="408"/>
        <v>0</v>
      </c>
      <c r="R359" s="75"/>
      <c r="S359" s="75"/>
      <c r="T359" s="75"/>
      <c r="U359" s="75"/>
      <c r="V359" s="75"/>
      <c r="W359" s="75"/>
      <c r="X359" s="75"/>
      <c r="Y359" s="75"/>
      <c r="Z359" s="75"/>
      <c r="AA359" s="178"/>
      <c r="AB359" s="178"/>
      <c r="AC359" s="178"/>
      <c r="AD359" s="178"/>
      <c r="AE359" s="178"/>
      <c r="AF359" s="75"/>
      <c r="AG359" s="75"/>
      <c r="AH359" s="75"/>
      <c r="AI359" s="75"/>
      <c r="AJ359" s="75"/>
      <c r="AK359" s="179"/>
      <c r="AL359" s="179"/>
      <c r="AM359" s="179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"/>
      <c r="BW359" s="7"/>
      <c r="BX359" s="7"/>
    </row>
    <row r="360" spans="1:76" s="8" customFormat="1" ht="83.25" customHeight="1" hidden="1">
      <c r="A360" s="98" t="s">
        <v>388</v>
      </c>
      <c r="B360" s="99" t="s">
        <v>151</v>
      </c>
      <c r="C360" s="99" t="s">
        <v>126</v>
      </c>
      <c r="D360" s="100" t="s">
        <v>178</v>
      </c>
      <c r="E360" s="99" t="s">
        <v>142</v>
      </c>
      <c r="F360" s="87">
        <v>1580</v>
      </c>
      <c r="G360" s="87">
        <f>H360-F360</f>
        <v>-1580</v>
      </c>
      <c r="H360" s="199"/>
      <c r="I360" s="199"/>
      <c r="J360" s="199"/>
      <c r="K360" s="199"/>
      <c r="L360" s="199"/>
      <c r="M360" s="87"/>
      <c r="N360" s="90"/>
      <c r="O360" s="87"/>
      <c r="P360" s="87"/>
      <c r="Q360" s="87"/>
      <c r="R360" s="75"/>
      <c r="S360" s="75"/>
      <c r="T360" s="75"/>
      <c r="U360" s="75"/>
      <c r="V360" s="75"/>
      <c r="W360" s="75"/>
      <c r="X360" s="75"/>
      <c r="Y360" s="75"/>
      <c r="Z360" s="75"/>
      <c r="AA360" s="178"/>
      <c r="AB360" s="178"/>
      <c r="AC360" s="178"/>
      <c r="AD360" s="178"/>
      <c r="AE360" s="178"/>
      <c r="AF360" s="75"/>
      <c r="AG360" s="75"/>
      <c r="AH360" s="75"/>
      <c r="AI360" s="75"/>
      <c r="AJ360" s="75"/>
      <c r="AK360" s="179"/>
      <c r="AL360" s="179"/>
      <c r="AM360" s="179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"/>
      <c r="BW360" s="7"/>
      <c r="BX360" s="7"/>
    </row>
    <row r="361" spans="1:76" s="8" customFormat="1" ht="50.25" customHeight="1" hidden="1">
      <c r="A361" s="98" t="s">
        <v>213</v>
      </c>
      <c r="B361" s="99" t="s">
        <v>151</v>
      </c>
      <c r="C361" s="99" t="s">
        <v>126</v>
      </c>
      <c r="D361" s="100" t="s">
        <v>179</v>
      </c>
      <c r="E361" s="99"/>
      <c r="F361" s="101">
        <f aca="true" t="shared" si="409" ref="F361:Q361">F362</f>
        <v>325</v>
      </c>
      <c r="G361" s="101">
        <f t="shared" si="409"/>
        <v>9</v>
      </c>
      <c r="H361" s="101">
        <f t="shared" si="409"/>
        <v>334</v>
      </c>
      <c r="I361" s="101">
        <f t="shared" si="409"/>
        <v>0</v>
      </c>
      <c r="J361" s="101">
        <f t="shared" si="409"/>
        <v>358</v>
      </c>
      <c r="K361" s="101">
        <f t="shared" si="409"/>
        <v>0</v>
      </c>
      <c r="L361" s="101">
        <f t="shared" si="409"/>
        <v>0</v>
      </c>
      <c r="M361" s="101">
        <f t="shared" si="409"/>
        <v>358</v>
      </c>
      <c r="N361" s="101">
        <f t="shared" si="409"/>
        <v>-358</v>
      </c>
      <c r="O361" s="101">
        <f t="shared" si="409"/>
        <v>0</v>
      </c>
      <c r="P361" s="101">
        <f t="shared" si="409"/>
        <v>0</v>
      </c>
      <c r="Q361" s="101">
        <f t="shared" si="409"/>
        <v>0</v>
      </c>
      <c r="R361" s="75"/>
      <c r="S361" s="75"/>
      <c r="T361" s="75"/>
      <c r="U361" s="75"/>
      <c r="V361" s="75"/>
      <c r="W361" s="75"/>
      <c r="X361" s="75"/>
      <c r="Y361" s="75"/>
      <c r="Z361" s="75"/>
      <c r="AA361" s="178"/>
      <c r="AB361" s="178"/>
      <c r="AC361" s="178"/>
      <c r="AD361" s="178"/>
      <c r="AE361" s="178"/>
      <c r="AF361" s="75"/>
      <c r="AG361" s="75"/>
      <c r="AH361" s="75"/>
      <c r="AI361" s="75"/>
      <c r="AJ361" s="75"/>
      <c r="AK361" s="179"/>
      <c r="AL361" s="179"/>
      <c r="AM361" s="179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"/>
      <c r="BW361" s="7"/>
      <c r="BX361" s="7"/>
    </row>
    <row r="362" spans="1:76" s="8" customFormat="1" ht="83.25" customHeight="1" hidden="1">
      <c r="A362" s="98" t="s">
        <v>244</v>
      </c>
      <c r="B362" s="99" t="s">
        <v>151</v>
      </c>
      <c r="C362" s="99" t="s">
        <v>126</v>
      </c>
      <c r="D362" s="100" t="s">
        <v>179</v>
      </c>
      <c r="E362" s="99" t="s">
        <v>142</v>
      </c>
      <c r="F362" s="87">
        <v>325</v>
      </c>
      <c r="G362" s="87">
        <f>H362-F362</f>
        <v>9</v>
      </c>
      <c r="H362" s="109">
        <v>334</v>
      </c>
      <c r="I362" s="109"/>
      <c r="J362" s="109">
        <v>358</v>
      </c>
      <c r="K362" s="199"/>
      <c r="L362" s="199"/>
      <c r="M362" s="87">
        <v>358</v>
      </c>
      <c r="N362" s="87">
        <f>O362-M362</f>
        <v>-358</v>
      </c>
      <c r="O362" s="87"/>
      <c r="P362" s="87"/>
      <c r="Q362" s="87"/>
      <c r="R362" s="75"/>
      <c r="S362" s="75"/>
      <c r="T362" s="75"/>
      <c r="U362" s="75"/>
      <c r="V362" s="75"/>
      <c r="W362" s="75"/>
      <c r="X362" s="75"/>
      <c r="Y362" s="75"/>
      <c r="Z362" s="75"/>
      <c r="AA362" s="178"/>
      <c r="AB362" s="178"/>
      <c r="AC362" s="178"/>
      <c r="AD362" s="178"/>
      <c r="AE362" s="178"/>
      <c r="AF362" s="75"/>
      <c r="AG362" s="75"/>
      <c r="AH362" s="75"/>
      <c r="AI362" s="75"/>
      <c r="AJ362" s="75"/>
      <c r="AK362" s="179"/>
      <c r="AL362" s="179"/>
      <c r="AM362" s="179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"/>
      <c r="BW362" s="7"/>
      <c r="BX362" s="7"/>
    </row>
    <row r="363" spans="1:76" s="8" customFormat="1" ht="33.75" customHeight="1" hidden="1">
      <c r="A363" s="98" t="s">
        <v>120</v>
      </c>
      <c r="B363" s="99" t="s">
        <v>151</v>
      </c>
      <c r="C363" s="99" t="s">
        <v>126</v>
      </c>
      <c r="D363" s="100" t="s">
        <v>121</v>
      </c>
      <c r="E363" s="99"/>
      <c r="F363" s="87">
        <f aca="true" t="shared" si="410" ref="F363:Q363">F364</f>
        <v>0</v>
      </c>
      <c r="G363" s="87">
        <f t="shared" si="410"/>
        <v>7637</v>
      </c>
      <c r="H363" s="87">
        <f t="shared" si="410"/>
        <v>7637</v>
      </c>
      <c r="I363" s="87">
        <f t="shared" si="410"/>
        <v>0</v>
      </c>
      <c r="J363" s="87">
        <f t="shared" si="410"/>
        <v>7502</v>
      </c>
      <c r="K363" s="87">
        <f t="shared" si="410"/>
        <v>0</v>
      </c>
      <c r="L363" s="87">
        <f t="shared" si="410"/>
        <v>0</v>
      </c>
      <c r="M363" s="87">
        <f t="shared" si="410"/>
        <v>7502</v>
      </c>
      <c r="N363" s="87">
        <f t="shared" si="410"/>
        <v>-7502</v>
      </c>
      <c r="O363" s="87">
        <f t="shared" si="410"/>
        <v>0</v>
      </c>
      <c r="P363" s="87">
        <f t="shared" si="410"/>
        <v>0</v>
      </c>
      <c r="Q363" s="87">
        <f t="shared" si="410"/>
        <v>0</v>
      </c>
      <c r="R363" s="75"/>
      <c r="S363" s="75"/>
      <c r="T363" s="75"/>
      <c r="U363" s="75"/>
      <c r="V363" s="75"/>
      <c r="W363" s="75"/>
      <c r="X363" s="75"/>
      <c r="Y363" s="75"/>
      <c r="Z363" s="75"/>
      <c r="AA363" s="178"/>
      <c r="AB363" s="178"/>
      <c r="AC363" s="178"/>
      <c r="AD363" s="178"/>
      <c r="AE363" s="178"/>
      <c r="AF363" s="75"/>
      <c r="AG363" s="75"/>
      <c r="AH363" s="75"/>
      <c r="AI363" s="75"/>
      <c r="AJ363" s="75"/>
      <c r="AK363" s="179"/>
      <c r="AL363" s="179"/>
      <c r="AM363" s="179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"/>
      <c r="BW363" s="7"/>
      <c r="BX363" s="7"/>
    </row>
    <row r="364" spans="1:76" s="8" customFormat="1" ht="66.75" customHeight="1" hidden="1">
      <c r="A364" s="98" t="s">
        <v>136</v>
      </c>
      <c r="B364" s="99" t="s">
        <v>151</v>
      </c>
      <c r="C364" s="99" t="s">
        <v>126</v>
      </c>
      <c r="D364" s="100" t="s">
        <v>121</v>
      </c>
      <c r="E364" s="99" t="s">
        <v>137</v>
      </c>
      <c r="F364" s="87"/>
      <c r="G364" s="87">
        <f>H364-F364</f>
        <v>7637</v>
      </c>
      <c r="H364" s="109">
        <v>7637</v>
      </c>
      <c r="I364" s="109"/>
      <c r="J364" s="109">
        <v>7502</v>
      </c>
      <c r="K364" s="199"/>
      <c r="L364" s="199"/>
      <c r="M364" s="87">
        <v>7502</v>
      </c>
      <c r="N364" s="87">
        <f>O364-M364</f>
        <v>-7502</v>
      </c>
      <c r="O364" s="87"/>
      <c r="P364" s="87"/>
      <c r="Q364" s="87"/>
      <c r="R364" s="75"/>
      <c r="S364" s="75"/>
      <c r="T364" s="75"/>
      <c r="U364" s="75"/>
      <c r="V364" s="75"/>
      <c r="W364" s="75"/>
      <c r="X364" s="75"/>
      <c r="Y364" s="75"/>
      <c r="Z364" s="75"/>
      <c r="AA364" s="178"/>
      <c r="AB364" s="178"/>
      <c r="AC364" s="178"/>
      <c r="AD364" s="178"/>
      <c r="AE364" s="178"/>
      <c r="AF364" s="75"/>
      <c r="AG364" s="75"/>
      <c r="AH364" s="75"/>
      <c r="AI364" s="75"/>
      <c r="AJ364" s="75"/>
      <c r="AK364" s="179"/>
      <c r="AL364" s="179"/>
      <c r="AM364" s="179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"/>
      <c r="BW364" s="7"/>
      <c r="BX364" s="7"/>
    </row>
    <row r="365" spans="1:76" s="16" customFormat="1" ht="97.5" customHeight="1">
      <c r="A365" s="133" t="s">
        <v>310</v>
      </c>
      <c r="B365" s="99" t="s">
        <v>151</v>
      </c>
      <c r="C365" s="99" t="s">
        <v>126</v>
      </c>
      <c r="D365" s="100" t="s">
        <v>177</v>
      </c>
      <c r="E365" s="99"/>
      <c r="F365" s="87"/>
      <c r="G365" s="87"/>
      <c r="H365" s="109"/>
      <c r="I365" s="109"/>
      <c r="J365" s="109"/>
      <c r="K365" s="110"/>
      <c r="L365" s="110"/>
      <c r="M365" s="87"/>
      <c r="N365" s="87"/>
      <c r="O365" s="87"/>
      <c r="P365" s="87"/>
      <c r="Q365" s="87"/>
      <c r="R365" s="91"/>
      <c r="S365" s="91"/>
      <c r="T365" s="91"/>
      <c r="U365" s="91"/>
      <c r="V365" s="91"/>
      <c r="W365" s="91"/>
      <c r="X365" s="91"/>
      <c r="Y365" s="91"/>
      <c r="Z365" s="91"/>
      <c r="AA365" s="92"/>
      <c r="AB365" s="92"/>
      <c r="AC365" s="92">
        <f aca="true" t="shared" si="411" ref="AC365:BC365">AC366</f>
        <v>830</v>
      </c>
      <c r="AD365" s="92">
        <f t="shared" si="411"/>
        <v>0</v>
      </c>
      <c r="AE365" s="92">
        <f t="shared" si="411"/>
        <v>830</v>
      </c>
      <c r="AF365" s="90">
        <f t="shared" si="411"/>
        <v>830</v>
      </c>
      <c r="AG365" s="91">
        <f t="shared" si="411"/>
        <v>0</v>
      </c>
      <c r="AH365" s="90">
        <f t="shared" si="411"/>
        <v>830</v>
      </c>
      <c r="AI365" s="90">
        <f t="shared" si="411"/>
        <v>0</v>
      </c>
      <c r="AJ365" s="90">
        <f t="shared" si="411"/>
        <v>0</v>
      </c>
      <c r="AK365" s="87">
        <f t="shared" si="411"/>
        <v>830</v>
      </c>
      <c r="AL365" s="87">
        <f t="shared" si="411"/>
        <v>0</v>
      </c>
      <c r="AM365" s="87">
        <f t="shared" si="411"/>
        <v>830</v>
      </c>
      <c r="AN365" s="87">
        <f t="shared" si="411"/>
        <v>9944</v>
      </c>
      <c r="AO365" s="87">
        <f t="shared" si="411"/>
        <v>10774</v>
      </c>
      <c r="AP365" s="87">
        <f t="shared" si="411"/>
        <v>0</v>
      </c>
      <c r="AQ365" s="87">
        <f t="shared" si="411"/>
        <v>10774</v>
      </c>
      <c r="AR365" s="87">
        <f t="shared" si="411"/>
        <v>0</v>
      </c>
      <c r="AS365" s="87">
        <f t="shared" si="411"/>
        <v>0</v>
      </c>
      <c r="AT365" s="87">
        <f t="shared" si="411"/>
        <v>10774</v>
      </c>
      <c r="AU365" s="87">
        <f t="shared" si="411"/>
        <v>10774</v>
      </c>
      <c r="AV365" s="87">
        <f t="shared" si="411"/>
        <v>0</v>
      </c>
      <c r="AW365" s="87">
        <f t="shared" si="411"/>
        <v>0</v>
      </c>
      <c r="AX365" s="87">
        <f t="shared" si="411"/>
        <v>10774</v>
      </c>
      <c r="AY365" s="87">
        <f t="shared" si="411"/>
        <v>10774</v>
      </c>
      <c r="AZ365" s="87">
        <f t="shared" si="411"/>
        <v>0</v>
      </c>
      <c r="BA365" s="87">
        <f t="shared" si="411"/>
        <v>0</v>
      </c>
      <c r="BB365" s="87">
        <f t="shared" si="411"/>
        <v>10774</v>
      </c>
      <c r="BC365" s="87">
        <f t="shared" si="411"/>
        <v>10774</v>
      </c>
      <c r="BD365" s="91"/>
      <c r="BE365" s="91"/>
      <c r="BF365" s="87">
        <f aca="true" t="shared" si="412" ref="BF365:BU365">BF366</f>
        <v>10774</v>
      </c>
      <c r="BG365" s="87">
        <f t="shared" si="412"/>
        <v>10774</v>
      </c>
      <c r="BH365" s="87">
        <f t="shared" si="412"/>
        <v>0</v>
      </c>
      <c r="BI365" s="87">
        <f t="shared" si="412"/>
        <v>0</v>
      </c>
      <c r="BJ365" s="87">
        <f t="shared" si="412"/>
        <v>10774</v>
      </c>
      <c r="BK365" s="87">
        <f t="shared" si="412"/>
        <v>10774</v>
      </c>
      <c r="BL365" s="87">
        <f t="shared" si="412"/>
        <v>0</v>
      </c>
      <c r="BM365" s="87">
        <f t="shared" si="412"/>
        <v>0</v>
      </c>
      <c r="BN365" s="87">
        <f t="shared" si="412"/>
        <v>10774</v>
      </c>
      <c r="BO365" s="87"/>
      <c r="BP365" s="87">
        <f t="shared" si="412"/>
        <v>10774</v>
      </c>
      <c r="BQ365" s="87">
        <f t="shared" si="412"/>
        <v>0</v>
      </c>
      <c r="BR365" s="87">
        <f t="shared" si="412"/>
        <v>0</v>
      </c>
      <c r="BS365" s="87">
        <f t="shared" si="412"/>
        <v>10774</v>
      </c>
      <c r="BT365" s="87">
        <f t="shared" si="412"/>
        <v>0</v>
      </c>
      <c r="BU365" s="87">
        <f t="shared" si="412"/>
        <v>10774</v>
      </c>
      <c r="BV365" s="15"/>
      <c r="BW365" s="15"/>
      <c r="BX365" s="15"/>
    </row>
    <row r="366" spans="1:76" s="16" customFormat="1" ht="87.75" customHeight="1">
      <c r="A366" s="98" t="s">
        <v>289</v>
      </c>
      <c r="B366" s="99" t="s">
        <v>151</v>
      </c>
      <c r="C366" s="99" t="s">
        <v>126</v>
      </c>
      <c r="D366" s="100" t="s">
        <v>177</v>
      </c>
      <c r="E366" s="99" t="s">
        <v>230</v>
      </c>
      <c r="F366" s="87"/>
      <c r="G366" s="87"/>
      <c r="H366" s="109"/>
      <c r="I366" s="109"/>
      <c r="J366" s="109"/>
      <c r="K366" s="110"/>
      <c r="L366" s="110"/>
      <c r="M366" s="87"/>
      <c r="N366" s="87"/>
      <c r="O366" s="87"/>
      <c r="P366" s="87"/>
      <c r="Q366" s="87"/>
      <c r="R366" s="91"/>
      <c r="S366" s="91"/>
      <c r="T366" s="91"/>
      <c r="U366" s="91"/>
      <c r="V366" s="91"/>
      <c r="W366" s="91"/>
      <c r="X366" s="91"/>
      <c r="Y366" s="91"/>
      <c r="Z366" s="91"/>
      <c r="AA366" s="92"/>
      <c r="AB366" s="92"/>
      <c r="AC366" s="92">
        <v>830</v>
      </c>
      <c r="AD366" s="92"/>
      <c r="AE366" s="92">
        <v>830</v>
      </c>
      <c r="AF366" s="87">
        <f>AA366+AC366</f>
        <v>830</v>
      </c>
      <c r="AG366" s="91"/>
      <c r="AH366" s="87">
        <f>AB366+AE366</f>
        <v>830</v>
      </c>
      <c r="AI366" s="91"/>
      <c r="AJ366" s="91"/>
      <c r="AK366" s="87">
        <f>AF366+AI366</f>
        <v>830</v>
      </c>
      <c r="AL366" s="87">
        <f>AG366</f>
        <v>0</v>
      </c>
      <c r="AM366" s="87">
        <f>AH366+AJ366</f>
        <v>830</v>
      </c>
      <c r="AN366" s="87">
        <f>AO366-AM366</f>
        <v>9944</v>
      </c>
      <c r="AO366" s="87">
        <f>9944+830</f>
        <v>10774</v>
      </c>
      <c r="AP366" s="87"/>
      <c r="AQ366" s="87">
        <v>10774</v>
      </c>
      <c r="AR366" s="87"/>
      <c r="AS366" s="91"/>
      <c r="AT366" s="87">
        <f>AO366+AR366</f>
        <v>10774</v>
      </c>
      <c r="AU366" s="87">
        <f>AQ366+AS366</f>
        <v>10774</v>
      </c>
      <c r="AV366" s="91"/>
      <c r="AW366" s="91"/>
      <c r="AX366" s="87">
        <f>AT366+AV366</f>
        <v>10774</v>
      </c>
      <c r="AY366" s="87">
        <f>AU366</f>
        <v>10774</v>
      </c>
      <c r="AZ366" s="91"/>
      <c r="BA366" s="91"/>
      <c r="BB366" s="87">
        <f>AX366+AZ366</f>
        <v>10774</v>
      </c>
      <c r="BC366" s="87">
        <f>AY366+BA366</f>
        <v>10774</v>
      </c>
      <c r="BD366" s="91"/>
      <c r="BE366" s="91"/>
      <c r="BF366" s="87">
        <f>BB366+BD366</f>
        <v>10774</v>
      </c>
      <c r="BG366" s="87">
        <f>BC366+BE366</f>
        <v>10774</v>
      </c>
      <c r="BH366" s="91"/>
      <c r="BI366" s="91"/>
      <c r="BJ366" s="87">
        <f>BB366+BH366</f>
        <v>10774</v>
      </c>
      <c r="BK366" s="87">
        <f>BC366+BI366</f>
        <v>10774</v>
      </c>
      <c r="BL366" s="91"/>
      <c r="BM366" s="91"/>
      <c r="BN366" s="87">
        <f>BJ366+BL366</f>
        <v>10774</v>
      </c>
      <c r="BO366" s="87"/>
      <c r="BP366" s="87">
        <f>BK366+BM366</f>
        <v>10774</v>
      </c>
      <c r="BQ366" s="87"/>
      <c r="BR366" s="91"/>
      <c r="BS366" s="87">
        <f>BN366+BQ366</f>
        <v>10774</v>
      </c>
      <c r="BT366" s="87">
        <f>BO366</f>
        <v>0</v>
      </c>
      <c r="BU366" s="87">
        <f>BP366+BR366</f>
        <v>10774</v>
      </c>
      <c r="BV366" s="15"/>
      <c r="BW366" s="15"/>
      <c r="BX366" s="15"/>
    </row>
    <row r="367" spans="1:76" s="16" customFormat="1" ht="29.25" customHeight="1">
      <c r="A367" s="98" t="s">
        <v>120</v>
      </c>
      <c r="B367" s="99" t="s">
        <v>151</v>
      </c>
      <c r="C367" s="99" t="s">
        <v>126</v>
      </c>
      <c r="D367" s="100" t="s">
        <v>121</v>
      </c>
      <c r="E367" s="99"/>
      <c r="F367" s="87"/>
      <c r="G367" s="87"/>
      <c r="H367" s="109"/>
      <c r="I367" s="109"/>
      <c r="J367" s="109"/>
      <c r="K367" s="110"/>
      <c r="L367" s="110"/>
      <c r="M367" s="87"/>
      <c r="N367" s="87"/>
      <c r="O367" s="87"/>
      <c r="P367" s="87"/>
      <c r="Q367" s="87"/>
      <c r="R367" s="91"/>
      <c r="S367" s="91"/>
      <c r="T367" s="91"/>
      <c r="U367" s="91"/>
      <c r="V367" s="91"/>
      <c r="W367" s="91"/>
      <c r="X367" s="91"/>
      <c r="Y367" s="91"/>
      <c r="Z367" s="91"/>
      <c r="AA367" s="92"/>
      <c r="AB367" s="92"/>
      <c r="AC367" s="92"/>
      <c r="AD367" s="92"/>
      <c r="AE367" s="92"/>
      <c r="AF367" s="87"/>
      <c r="AG367" s="91"/>
      <c r="AH367" s="87"/>
      <c r="AI367" s="91"/>
      <c r="AJ367" s="91"/>
      <c r="AK367" s="87"/>
      <c r="AL367" s="87"/>
      <c r="AM367" s="87"/>
      <c r="AN367" s="87"/>
      <c r="AO367" s="87"/>
      <c r="AP367" s="87"/>
      <c r="AQ367" s="87"/>
      <c r="AR367" s="87"/>
      <c r="AS367" s="91"/>
      <c r="AT367" s="87"/>
      <c r="AU367" s="87"/>
      <c r="AV367" s="91"/>
      <c r="AW367" s="91"/>
      <c r="AX367" s="87"/>
      <c r="AY367" s="87"/>
      <c r="AZ367" s="87">
        <f>AZ368</f>
        <v>6370</v>
      </c>
      <c r="BA367" s="87">
        <f aca="true" t="shared" si="413" ref="BA367:BC368">BA368</f>
        <v>5500</v>
      </c>
      <c r="BB367" s="87">
        <f t="shared" si="413"/>
        <v>6370</v>
      </c>
      <c r="BC367" s="87">
        <f t="shared" si="413"/>
        <v>5500</v>
      </c>
      <c r="BD367" s="91"/>
      <c r="BE367" s="91"/>
      <c r="BF367" s="87">
        <f aca="true" t="shared" si="414" ref="BF367:BU368">BF368</f>
        <v>6370</v>
      </c>
      <c r="BG367" s="87">
        <f t="shared" si="414"/>
        <v>5500</v>
      </c>
      <c r="BH367" s="87">
        <f t="shared" si="414"/>
        <v>0</v>
      </c>
      <c r="BI367" s="87">
        <f t="shared" si="414"/>
        <v>0</v>
      </c>
      <c r="BJ367" s="87">
        <f t="shared" si="414"/>
        <v>6370</v>
      </c>
      <c r="BK367" s="87">
        <f t="shared" si="414"/>
        <v>5500</v>
      </c>
      <c r="BL367" s="87">
        <f t="shared" si="414"/>
        <v>0</v>
      </c>
      <c r="BM367" s="87">
        <f t="shared" si="414"/>
        <v>0</v>
      </c>
      <c r="BN367" s="87">
        <f t="shared" si="414"/>
        <v>6370</v>
      </c>
      <c r="BO367" s="87"/>
      <c r="BP367" s="87">
        <f t="shared" si="414"/>
        <v>5500</v>
      </c>
      <c r="BQ367" s="87">
        <f t="shared" si="414"/>
        <v>0</v>
      </c>
      <c r="BR367" s="87">
        <f t="shared" si="414"/>
        <v>0</v>
      </c>
      <c r="BS367" s="87">
        <f t="shared" si="414"/>
        <v>6370</v>
      </c>
      <c r="BT367" s="87">
        <f t="shared" si="414"/>
        <v>0</v>
      </c>
      <c r="BU367" s="87">
        <f t="shared" si="414"/>
        <v>5500</v>
      </c>
      <c r="BV367" s="15"/>
      <c r="BW367" s="15"/>
      <c r="BX367" s="15"/>
    </row>
    <row r="368" spans="1:76" s="16" customFormat="1" ht="51" customHeight="1">
      <c r="A368" s="98" t="s">
        <v>391</v>
      </c>
      <c r="B368" s="99" t="s">
        <v>151</v>
      </c>
      <c r="C368" s="99" t="s">
        <v>126</v>
      </c>
      <c r="D368" s="100" t="s">
        <v>366</v>
      </c>
      <c r="E368" s="99"/>
      <c r="F368" s="87"/>
      <c r="G368" s="87"/>
      <c r="H368" s="109"/>
      <c r="I368" s="109"/>
      <c r="J368" s="109"/>
      <c r="K368" s="110"/>
      <c r="L368" s="110"/>
      <c r="M368" s="87"/>
      <c r="N368" s="87"/>
      <c r="O368" s="87"/>
      <c r="P368" s="87"/>
      <c r="Q368" s="87"/>
      <c r="R368" s="91"/>
      <c r="S368" s="91"/>
      <c r="T368" s="91"/>
      <c r="U368" s="91"/>
      <c r="V368" s="91"/>
      <c r="W368" s="91"/>
      <c r="X368" s="91"/>
      <c r="Y368" s="91"/>
      <c r="Z368" s="91"/>
      <c r="AA368" s="92"/>
      <c r="AB368" s="92"/>
      <c r="AC368" s="92"/>
      <c r="AD368" s="92"/>
      <c r="AE368" s="92"/>
      <c r="AF368" s="87"/>
      <c r="AG368" s="91"/>
      <c r="AH368" s="87"/>
      <c r="AI368" s="91"/>
      <c r="AJ368" s="91"/>
      <c r="AK368" s="87"/>
      <c r="AL368" s="87"/>
      <c r="AM368" s="87"/>
      <c r="AN368" s="87"/>
      <c r="AO368" s="87"/>
      <c r="AP368" s="87"/>
      <c r="AQ368" s="87"/>
      <c r="AR368" s="87"/>
      <c r="AS368" s="91"/>
      <c r="AT368" s="87"/>
      <c r="AU368" s="87"/>
      <c r="AV368" s="91"/>
      <c r="AW368" s="91"/>
      <c r="AX368" s="87"/>
      <c r="AY368" s="87"/>
      <c r="AZ368" s="87">
        <f>AZ369</f>
        <v>6370</v>
      </c>
      <c r="BA368" s="87">
        <f t="shared" si="413"/>
        <v>5500</v>
      </c>
      <c r="BB368" s="87">
        <f t="shared" si="413"/>
        <v>6370</v>
      </c>
      <c r="BC368" s="87">
        <f t="shared" si="413"/>
        <v>5500</v>
      </c>
      <c r="BD368" s="91"/>
      <c r="BE368" s="91"/>
      <c r="BF368" s="87">
        <f t="shared" si="414"/>
        <v>6370</v>
      </c>
      <c r="BG368" s="87">
        <f t="shared" si="414"/>
        <v>5500</v>
      </c>
      <c r="BH368" s="87">
        <f t="shared" si="414"/>
        <v>0</v>
      </c>
      <c r="BI368" s="87">
        <f t="shared" si="414"/>
        <v>0</v>
      </c>
      <c r="BJ368" s="87">
        <f t="shared" si="414"/>
        <v>6370</v>
      </c>
      <c r="BK368" s="87">
        <f t="shared" si="414"/>
        <v>5500</v>
      </c>
      <c r="BL368" s="87">
        <f t="shared" si="414"/>
        <v>0</v>
      </c>
      <c r="BM368" s="87">
        <f t="shared" si="414"/>
        <v>0</v>
      </c>
      <c r="BN368" s="87">
        <f t="shared" si="414"/>
        <v>6370</v>
      </c>
      <c r="BO368" s="87"/>
      <c r="BP368" s="87">
        <f t="shared" si="414"/>
        <v>5500</v>
      </c>
      <c r="BQ368" s="87">
        <f t="shared" si="414"/>
        <v>0</v>
      </c>
      <c r="BR368" s="87">
        <f t="shared" si="414"/>
        <v>0</v>
      </c>
      <c r="BS368" s="87">
        <f t="shared" si="414"/>
        <v>6370</v>
      </c>
      <c r="BT368" s="87">
        <f t="shared" si="414"/>
        <v>0</v>
      </c>
      <c r="BU368" s="87">
        <f t="shared" si="414"/>
        <v>5500</v>
      </c>
      <c r="BV368" s="15"/>
      <c r="BW368" s="15"/>
      <c r="BX368" s="15"/>
    </row>
    <row r="369" spans="1:76" s="16" customFormat="1" ht="87.75" customHeight="1">
      <c r="A369" s="98" t="s">
        <v>243</v>
      </c>
      <c r="B369" s="99" t="s">
        <v>151</v>
      </c>
      <c r="C369" s="99" t="s">
        <v>126</v>
      </c>
      <c r="D369" s="100" t="s">
        <v>366</v>
      </c>
      <c r="E369" s="99" t="s">
        <v>150</v>
      </c>
      <c r="F369" s="87"/>
      <c r="G369" s="87"/>
      <c r="H369" s="109"/>
      <c r="I369" s="109"/>
      <c r="J369" s="109"/>
      <c r="K369" s="110"/>
      <c r="L369" s="110"/>
      <c r="M369" s="87"/>
      <c r="N369" s="87"/>
      <c r="O369" s="87"/>
      <c r="P369" s="87"/>
      <c r="Q369" s="87"/>
      <c r="R369" s="91"/>
      <c r="S369" s="91"/>
      <c r="T369" s="91"/>
      <c r="U369" s="91"/>
      <c r="V369" s="91"/>
      <c r="W369" s="91"/>
      <c r="X369" s="91"/>
      <c r="Y369" s="91"/>
      <c r="Z369" s="91"/>
      <c r="AA369" s="92"/>
      <c r="AB369" s="92"/>
      <c r="AC369" s="92"/>
      <c r="AD369" s="92"/>
      <c r="AE369" s="92"/>
      <c r="AF369" s="87"/>
      <c r="AG369" s="91"/>
      <c r="AH369" s="87"/>
      <c r="AI369" s="91"/>
      <c r="AJ369" s="91"/>
      <c r="AK369" s="87"/>
      <c r="AL369" s="87"/>
      <c r="AM369" s="87"/>
      <c r="AN369" s="87"/>
      <c r="AO369" s="87"/>
      <c r="AP369" s="87"/>
      <c r="AQ369" s="87"/>
      <c r="AR369" s="87"/>
      <c r="AS369" s="91"/>
      <c r="AT369" s="87"/>
      <c r="AU369" s="87"/>
      <c r="AV369" s="91"/>
      <c r="AW369" s="91"/>
      <c r="AX369" s="87"/>
      <c r="AY369" s="87"/>
      <c r="AZ369" s="87">
        <v>6370</v>
      </c>
      <c r="BA369" s="87">
        <v>5500</v>
      </c>
      <c r="BB369" s="87">
        <f>AX369+AZ369</f>
        <v>6370</v>
      </c>
      <c r="BC369" s="87">
        <f>AY369+BA369</f>
        <v>5500</v>
      </c>
      <c r="BD369" s="91"/>
      <c r="BE369" s="91"/>
      <c r="BF369" s="87">
        <f>BB369+BD369</f>
        <v>6370</v>
      </c>
      <c r="BG369" s="87">
        <f>BC369+BE369</f>
        <v>5500</v>
      </c>
      <c r="BH369" s="91"/>
      <c r="BI369" s="91"/>
      <c r="BJ369" s="87">
        <f>BB369+BH369</f>
        <v>6370</v>
      </c>
      <c r="BK369" s="87">
        <f>BC369+BI369</f>
        <v>5500</v>
      </c>
      <c r="BL369" s="91"/>
      <c r="BM369" s="91"/>
      <c r="BN369" s="87">
        <f>BJ369+BL369</f>
        <v>6370</v>
      </c>
      <c r="BO369" s="87"/>
      <c r="BP369" s="87">
        <f>BK369+BM369</f>
        <v>5500</v>
      </c>
      <c r="BQ369" s="87"/>
      <c r="BR369" s="91"/>
      <c r="BS369" s="87">
        <f>BN369+BQ369</f>
        <v>6370</v>
      </c>
      <c r="BT369" s="87">
        <f>BO369</f>
        <v>0</v>
      </c>
      <c r="BU369" s="87">
        <f>BP369+BR369</f>
        <v>5500</v>
      </c>
      <c r="BV369" s="15"/>
      <c r="BW369" s="15"/>
      <c r="BX369" s="15"/>
    </row>
    <row r="370" spans="1:76" s="8" customFormat="1" ht="18.75" customHeight="1">
      <c r="A370" s="98"/>
      <c r="B370" s="99"/>
      <c r="C370" s="99"/>
      <c r="D370" s="100"/>
      <c r="E370" s="99"/>
      <c r="F370" s="87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75"/>
      <c r="S370" s="75"/>
      <c r="T370" s="75"/>
      <c r="U370" s="75"/>
      <c r="V370" s="75"/>
      <c r="W370" s="75"/>
      <c r="X370" s="75"/>
      <c r="Y370" s="75"/>
      <c r="Z370" s="75"/>
      <c r="AA370" s="178"/>
      <c r="AB370" s="178"/>
      <c r="AC370" s="178"/>
      <c r="AD370" s="178"/>
      <c r="AE370" s="178"/>
      <c r="AF370" s="75"/>
      <c r="AG370" s="75"/>
      <c r="AH370" s="75"/>
      <c r="AI370" s="75"/>
      <c r="AJ370" s="75"/>
      <c r="AK370" s="179"/>
      <c r="AL370" s="179"/>
      <c r="AM370" s="179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"/>
      <c r="BW370" s="7"/>
      <c r="BX370" s="7"/>
    </row>
    <row r="371" spans="1:76" s="16" customFormat="1" ht="37.5">
      <c r="A371" s="79" t="s">
        <v>367</v>
      </c>
      <c r="B371" s="80" t="s">
        <v>151</v>
      </c>
      <c r="C371" s="80" t="s">
        <v>134</v>
      </c>
      <c r="D371" s="95"/>
      <c r="E371" s="80"/>
      <c r="F371" s="82">
        <f aca="true" t="shared" si="415" ref="F371:AD371">F373</f>
        <v>4856</v>
      </c>
      <c r="G371" s="82">
        <f t="shared" si="415"/>
        <v>309</v>
      </c>
      <c r="H371" s="82">
        <f t="shared" si="415"/>
        <v>5165</v>
      </c>
      <c r="I371" s="82">
        <f t="shared" si="415"/>
        <v>0</v>
      </c>
      <c r="J371" s="82">
        <f t="shared" si="415"/>
        <v>5552</v>
      </c>
      <c r="K371" s="82">
        <f t="shared" si="415"/>
        <v>0</v>
      </c>
      <c r="L371" s="82">
        <f t="shared" si="415"/>
        <v>0</v>
      </c>
      <c r="M371" s="82">
        <f t="shared" si="415"/>
        <v>5552</v>
      </c>
      <c r="N371" s="82">
        <f t="shared" si="415"/>
        <v>-1461</v>
      </c>
      <c r="O371" s="82">
        <f t="shared" si="415"/>
        <v>4091</v>
      </c>
      <c r="P371" s="82">
        <f t="shared" si="415"/>
        <v>0</v>
      </c>
      <c r="Q371" s="82">
        <f t="shared" si="415"/>
        <v>4091</v>
      </c>
      <c r="R371" s="82">
        <f t="shared" si="415"/>
        <v>0</v>
      </c>
      <c r="S371" s="82">
        <f t="shared" si="415"/>
        <v>0</v>
      </c>
      <c r="T371" s="82">
        <f t="shared" si="415"/>
        <v>4091</v>
      </c>
      <c r="U371" s="82">
        <f t="shared" si="415"/>
        <v>4091</v>
      </c>
      <c r="V371" s="82">
        <f t="shared" si="415"/>
        <v>0</v>
      </c>
      <c r="W371" s="82">
        <f t="shared" si="415"/>
        <v>0</v>
      </c>
      <c r="X371" s="82">
        <f t="shared" si="415"/>
        <v>4091</v>
      </c>
      <c r="Y371" s="82">
        <f t="shared" si="415"/>
        <v>4091</v>
      </c>
      <c r="Z371" s="82">
        <f t="shared" si="415"/>
        <v>0</v>
      </c>
      <c r="AA371" s="83">
        <f t="shared" si="415"/>
        <v>4091</v>
      </c>
      <c r="AB371" s="83">
        <f t="shared" si="415"/>
        <v>4091</v>
      </c>
      <c r="AC371" s="83">
        <f t="shared" si="415"/>
        <v>0</v>
      </c>
      <c r="AD371" s="83">
        <f t="shared" si="415"/>
        <v>0</v>
      </c>
      <c r="AE371" s="83"/>
      <c r="AF371" s="82">
        <f aca="true" t="shared" si="416" ref="AF371:AU371">AF373</f>
        <v>4091</v>
      </c>
      <c r="AG371" s="82">
        <f t="shared" si="416"/>
        <v>0</v>
      </c>
      <c r="AH371" s="82">
        <f t="shared" si="416"/>
        <v>4091</v>
      </c>
      <c r="AI371" s="82">
        <f t="shared" si="416"/>
        <v>0</v>
      </c>
      <c r="AJ371" s="82">
        <f t="shared" si="416"/>
        <v>0</v>
      </c>
      <c r="AK371" s="82">
        <f t="shared" si="416"/>
        <v>4091</v>
      </c>
      <c r="AL371" s="82">
        <f t="shared" si="416"/>
        <v>0</v>
      </c>
      <c r="AM371" s="82">
        <f t="shared" si="416"/>
        <v>4091</v>
      </c>
      <c r="AN371" s="82">
        <f t="shared" si="416"/>
        <v>-4091</v>
      </c>
      <c r="AO371" s="82">
        <f t="shared" si="416"/>
        <v>0</v>
      </c>
      <c r="AP371" s="82">
        <f t="shared" si="416"/>
        <v>0</v>
      </c>
      <c r="AQ371" s="82">
        <f t="shared" si="416"/>
        <v>0</v>
      </c>
      <c r="AR371" s="82">
        <f t="shared" si="416"/>
        <v>0</v>
      </c>
      <c r="AS371" s="82">
        <f t="shared" si="416"/>
        <v>0</v>
      </c>
      <c r="AT371" s="82">
        <f t="shared" si="416"/>
        <v>0</v>
      </c>
      <c r="AU371" s="82">
        <f t="shared" si="416"/>
        <v>0</v>
      </c>
      <c r="AV371" s="91"/>
      <c r="AW371" s="91"/>
      <c r="AX371" s="82">
        <f>AX373</f>
        <v>0</v>
      </c>
      <c r="AY371" s="82">
        <f>AY373</f>
        <v>0</v>
      </c>
      <c r="AZ371" s="200">
        <f>AZ372</f>
        <v>561</v>
      </c>
      <c r="BA371" s="82">
        <f aca="true" t="shared" si="417" ref="BA371:BC373">BA372</f>
        <v>2182</v>
      </c>
      <c r="BB371" s="82">
        <f t="shared" si="417"/>
        <v>561</v>
      </c>
      <c r="BC371" s="82">
        <f t="shared" si="417"/>
        <v>2182</v>
      </c>
      <c r="BD371" s="91"/>
      <c r="BE371" s="91"/>
      <c r="BF371" s="82">
        <f aca="true" t="shared" si="418" ref="BF371:BM373">BF372</f>
        <v>561</v>
      </c>
      <c r="BG371" s="82">
        <f t="shared" si="418"/>
        <v>2182</v>
      </c>
      <c r="BH371" s="82">
        <f t="shared" si="418"/>
        <v>0</v>
      </c>
      <c r="BI371" s="82">
        <f t="shared" si="418"/>
        <v>0</v>
      </c>
      <c r="BJ371" s="82">
        <f t="shared" si="418"/>
        <v>561</v>
      </c>
      <c r="BK371" s="82">
        <f t="shared" si="418"/>
        <v>2182</v>
      </c>
      <c r="BL371" s="82">
        <f t="shared" si="418"/>
        <v>0</v>
      </c>
      <c r="BM371" s="82">
        <f t="shared" si="418"/>
        <v>0</v>
      </c>
      <c r="BN371" s="82">
        <f aca="true" t="shared" si="419" ref="BN371:BU373">BN372</f>
        <v>561</v>
      </c>
      <c r="BO371" s="82"/>
      <c r="BP371" s="82">
        <f t="shared" si="419"/>
        <v>2182</v>
      </c>
      <c r="BQ371" s="82">
        <f t="shared" si="419"/>
        <v>0</v>
      </c>
      <c r="BR371" s="82">
        <f t="shared" si="419"/>
        <v>0</v>
      </c>
      <c r="BS371" s="82">
        <f t="shared" si="419"/>
        <v>561</v>
      </c>
      <c r="BT371" s="82">
        <f t="shared" si="419"/>
        <v>0</v>
      </c>
      <c r="BU371" s="82">
        <f t="shared" si="419"/>
        <v>2182</v>
      </c>
      <c r="BV371" s="15"/>
      <c r="BW371" s="15"/>
      <c r="BX371" s="15"/>
    </row>
    <row r="372" spans="1:76" s="16" customFormat="1" ht="18.75">
      <c r="A372" s="98" t="s">
        <v>120</v>
      </c>
      <c r="B372" s="99" t="s">
        <v>151</v>
      </c>
      <c r="C372" s="99" t="s">
        <v>134</v>
      </c>
      <c r="D372" s="100" t="s">
        <v>121</v>
      </c>
      <c r="E372" s="80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3"/>
      <c r="AB372" s="83"/>
      <c r="AC372" s="83"/>
      <c r="AD372" s="83"/>
      <c r="AE372" s="83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91"/>
      <c r="AW372" s="91"/>
      <c r="AX372" s="82"/>
      <c r="AY372" s="82"/>
      <c r="AZ372" s="90">
        <f>AZ373</f>
        <v>561</v>
      </c>
      <c r="BA372" s="87">
        <f t="shared" si="417"/>
        <v>2182</v>
      </c>
      <c r="BB372" s="87">
        <f t="shared" si="417"/>
        <v>561</v>
      </c>
      <c r="BC372" s="87">
        <f t="shared" si="417"/>
        <v>2182</v>
      </c>
      <c r="BD372" s="91"/>
      <c r="BE372" s="91"/>
      <c r="BF372" s="87">
        <f t="shared" si="418"/>
        <v>561</v>
      </c>
      <c r="BG372" s="87">
        <f t="shared" si="418"/>
        <v>2182</v>
      </c>
      <c r="BH372" s="87">
        <f t="shared" si="418"/>
        <v>0</v>
      </c>
      <c r="BI372" s="87">
        <f t="shared" si="418"/>
        <v>0</v>
      </c>
      <c r="BJ372" s="87">
        <f t="shared" si="418"/>
        <v>561</v>
      </c>
      <c r="BK372" s="87">
        <f t="shared" si="418"/>
        <v>2182</v>
      </c>
      <c r="BL372" s="87">
        <f t="shared" si="418"/>
        <v>0</v>
      </c>
      <c r="BM372" s="87">
        <f t="shared" si="418"/>
        <v>0</v>
      </c>
      <c r="BN372" s="87">
        <f t="shared" si="419"/>
        <v>561</v>
      </c>
      <c r="BO372" s="87"/>
      <c r="BP372" s="87">
        <f t="shared" si="419"/>
        <v>2182</v>
      </c>
      <c r="BQ372" s="87">
        <f t="shared" si="419"/>
        <v>0</v>
      </c>
      <c r="BR372" s="87">
        <f t="shared" si="419"/>
        <v>0</v>
      </c>
      <c r="BS372" s="87">
        <f t="shared" si="419"/>
        <v>561</v>
      </c>
      <c r="BT372" s="87">
        <f t="shared" si="419"/>
        <v>0</v>
      </c>
      <c r="BU372" s="87">
        <f t="shared" si="419"/>
        <v>2182</v>
      </c>
      <c r="BV372" s="15"/>
      <c r="BW372" s="15"/>
      <c r="BX372" s="15"/>
    </row>
    <row r="373" spans="1:76" s="16" customFormat="1" ht="48" customHeight="1">
      <c r="A373" s="98" t="s">
        <v>391</v>
      </c>
      <c r="B373" s="99" t="s">
        <v>151</v>
      </c>
      <c r="C373" s="99" t="s">
        <v>134</v>
      </c>
      <c r="D373" s="100" t="s">
        <v>366</v>
      </c>
      <c r="E373" s="99"/>
      <c r="F373" s="87">
        <f aca="true" t="shared" si="420" ref="F373:U373">F374</f>
        <v>4856</v>
      </c>
      <c r="G373" s="87">
        <f t="shared" si="420"/>
        <v>309</v>
      </c>
      <c r="H373" s="87">
        <f t="shared" si="420"/>
        <v>5165</v>
      </c>
      <c r="I373" s="87">
        <f t="shared" si="420"/>
        <v>0</v>
      </c>
      <c r="J373" s="87">
        <f t="shared" si="420"/>
        <v>5552</v>
      </c>
      <c r="K373" s="87">
        <f t="shared" si="420"/>
        <v>0</v>
      </c>
      <c r="L373" s="87">
        <f t="shared" si="420"/>
        <v>0</v>
      </c>
      <c r="M373" s="87">
        <f t="shared" si="420"/>
        <v>5552</v>
      </c>
      <c r="N373" s="87">
        <f t="shared" si="420"/>
        <v>-1461</v>
      </c>
      <c r="O373" s="87">
        <f t="shared" si="420"/>
        <v>4091</v>
      </c>
      <c r="P373" s="87">
        <f t="shared" si="420"/>
        <v>0</v>
      </c>
      <c r="Q373" s="87">
        <f t="shared" si="420"/>
        <v>4091</v>
      </c>
      <c r="R373" s="87">
        <f t="shared" si="420"/>
        <v>0</v>
      </c>
      <c r="S373" s="87">
        <f t="shared" si="420"/>
        <v>0</v>
      </c>
      <c r="T373" s="87">
        <f t="shared" si="420"/>
        <v>4091</v>
      </c>
      <c r="U373" s="87">
        <f t="shared" si="420"/>
        <v>4091</v>
      </c>
      <c r="V373" s="87">
        <f aca="true" t="shared" si="421" ref="V373:AH373">V374</f>
        <v>0</v>
      </c>
      <c r="W373" s="87">
        <f t="shared" si="421"/>
        <v>0</v>
      </c>
      <c r="X373" s="87">
        <f t="shared" si="421"/>
        <v>4091</v>
      </c>
      <c r="Y373" s="87">
        <f t="shared" si="421"/>
        <v>4091</v>
      </c>
      <c r="Z373" s="87">
        <f t="shared" si="421"/>
        <v>0</v>
      </c>
      <c r="AA373" s="88">
        <f t="shared" si="421"/>
        <v>4091</v>
      </c>
      <c r="AB373" s="88">
        <f t="shared" si="421"/>
        <v>4091</v>
      </c>
      <c r="AC373" s="88">
        <f t="shared" si="421"/>
        <v>0</v>
      </c>
      <c r="AD373" s="88">
        <f t="shared" si="421"/>
        <v>0</v>
      </c>
      <c r="AE373" s="88"/>
      <c r="AF373" s="87">
        <f t="shared" si="421"/>
        <v>4091</v>
      </c>
      <c r="AG373" s="87">
        <f t="shared" si="421"/>
        <v>0</v>
      </c>
      <c r="AH373" s="87">
        <f t="shared" si="421"/>
        <v>4091</v>
      </c>
      <c r="AI373" s="87">
        <f aca="true" t="shared" si="422" ref="AI373:AY373">AI374</f>
        <v>0</v>
      </c>
      <c r="AJ373" s="87">
        <f t="shared" si="422"/>
        <v>0</v>
      </c>
      <c r="AK373" s="87">
        <f t="shared" si="422"/>
        <v>4091</v>
      </c>
      <c r="AL373" s="87">
        <f t="shared" si="422"/>
        <v>0</v>
      </c>
      <c r="AM373" s="87">
        <f t="shared" si="422"/>
        <v>4091</v>
      </c>
      <c r="AN373" s="87">
        <f t="shared" si="422"/>
        <v>-4091</v>
      </c>
      <c r="AO373" s="87">
        <f t="shared" si="422"/>
        <v>0</v>
      </c>
      <c r="AP373" s="87">
        <f t="shared" si="422"/>
        <v>0</v>
      </c>
      <c r="AQ373" s="87">
        <f t="shared" si="422"/>
        <v>0</v>
      </c>
      <c r="AR373" s="87">
        <f t="shared" si="422"/>
        <v>0</v>
      </c>
      <c r="AS373" s="87">
        <f t="shared" si="422"/>
        <v>0</v>
      </c>
      <c r="AT373" s="87">
        <f t="shared" si="422"/>
        <v>0</v>
      </c>
      <c r="AU373" s="87">
        <f t="shared" si="422"/>
        <v>0</v>
      </c>
      <c r="AV373" s="91"/>
      <c r="AW373" s="91"/>
      <c r="AX373" s="87">
        <f t="shared" si="422"/>
        <v>0</v>
      </c>
      <c r="AY373" s="87">
        <f t="shared" si="422"/>
        <v>0</v>
      </c>
      <c r="AZ373" s="90">
        <f>AZ374</f>
        <v>561</v>
      </c>
      <c r="BA373" s="87">
        <f t="shared" si="417"/>
        <v>2182</v>
      </c>
      <c r="BB373" s="87">
        <f t="shared" si="417"/>
        <v>561</v>
      </c>
      <c r="BC373" s="87">
        <f t="shared" si="417"/>
        <v>2182</v>
      </c>
      <c r="BD373" s="91"/>
      <c r="BE373" s="91"/>
      <c r="BF373" s="87">
        <f t="shared" si="418"/>
        <v>561</v>
      </c>
      <c r="BG373" s="87">
        <f t="shared" si="418"/>
        <v>2182</v>
      </c>
      <c r="BH373" s="87">
        <f t="shared" si="418"/>
        <v>0</v>
      </c>
      <c r="BI373" s="87">
        <f t="shared" si="418"/>
        <v>0</v>
      </c>
      <c r="BJ373" s="87">
        <f t="shared" si="418"/>
        <v>561</v>
      </c>
      <c r="BK373" s="87">
        <f t="shared" si="418"/>
        <v>2182</v>
      </c>
      <c r="BL373" s="87">
        <f t="shared" si="418"/>
        <v>0</v>
      </c>
      <c r="BM373" s="87">
        <f t="shared" si="418"/>
        <v>0</v>
      </c>
      <c r="BN373" s="87">
        <f t="shared" si="419"/>
        <v>561</v>
      </c>
      <c r="BO373" s="87"/>
      <c r="BP373" s="87">
        <f t="shared" si="419"/>
        <v>2182</v>
      </c>
      <c r="BQ373" s="87">
        <f t="shared" si="419"/>
        <v>0</v>
      </c>
      <c r="BR373" s="87">
        <f t="shared" si="419"/>
        <v>0</v>
      </c>
      <c r="BS373" s="87">
        <f t="shared" si="419"/>
        <v>561</v>
      </c>
      <c r="BT373" s="87">
        <f t="shared" si="419"/>
        <v>0</v>
      </c>
      <c r="BU373" s="87">
        <f t="shared" si="419"/>
        <v>2182</v>
      </c>
      <c r="BV373" s="15"/>
      <c r="BW373" s="15"/>
      <c r="BX373" s="15"/>
    </row>
    <row r="374" spans="1:76" s="16" customFormat="1" ht="66">
      <c r="A374" s="98" t="s">
        <v>136</v>
      </c>
      <c r="B374" s="99" t="s">
        <v>151</v>
      </c>
      <c r="C374" s="99" t="s">
        <v>134</v>
      </c>
      <c r="D374" s="100" t="s">
        <v>366</v>
      </c>
      <c r="E374" s="99" t="s">
        <v>137</v>
      </c>
      <c r="F374" s="87">
        <v>4856</v>
      </c>
      <c r="G374" s="87">
        <f>H374-F374</f>
        <v>309</v>
      </c>
      <c r="H374" s="103">
        <v>5165</v>
      </c>
      <c r="I374" s="103"/>
      <c r="J374" s="103">
        <v>5552</v>
      </c>
      <c r="K374" s="104"/>
      <c r="L374" s="104"/>
      <c r="M374" s="87">
        <v>5552</v>
      </c>
      <c r="N374" s="87">
        <f>O374-M374</f>
        <v>-1461</v>
      </c>
      <c r="O374" s="87">
        <v>4091</v>
      </c>
      <c r="P374" s="87"/>
      <c r="Q374" s="87">
        <v>4091</v>
      </c>
      <c r="R374" s="91"/>
      <c r="S374" s="91"/>
      <c r="T374" s="87">
        <f>O374+R374</f>
        <v>4091</v>
      </c>
      <c r="U374" s="87">
        <f>Q374+S374</f>
        <v>4091</v>
      </c>
      <c r="V374" s="91"/>
      <c r="W374" s="91"/>
      <c r="X374" s="87">
        <f>T374+V374</f>
        <v>4091</v>
      </c>
      <c r="Y374" s="87">
        <f>U374+W374</f>
        <v>4091</v>
      </c>
      <c r="Z374" s="91"/>
      <c r="AA374" s="88">
        <f>X374+Z374</f>
        <v>4091</v>
      </c>
      <c r="AB374" s="88">
        <f>Y374</f>
        <v>4091</v>
      </c>
      <c r="AC374" s="92"/>
      <c r="AD374" s="92"/>
      <c r="AE374" s="92"/>
      <c r="AF374" s="87">
        <f>AA374+AC374</f>
        <v>4091</v>
      </c>
      <c r="AG374" s="91"/>
      <c r="AH374" s="87">
        <f>AB374</f>
        <v>4091</v>
      </c>
      <c r="AI374" s="91"/>
      <c r="AJ374" s="91"/>
      <c r="AK374" s="87">
        <f>AF374+AI374</f>
        <v>4091</v>
      </c>
      <c r="AL374" s="87">
        <f>AG374</f>
        <v>0</v>
      </c>
      <c r="AM374" s="87">
        <f>AH374+AJ374</f>
        <v>4091</v>
      </c>
      <c r="AN374" s="87">
        <f>AO374-AM374</f>
        <v>-4091</v>
      </c>
      <c r="AO374" s="87"/>
      <c r="AP374" s="87"/>
      <c r="AQ374" s="87"/>
      <c r="AR374" s="87"/>
      <c r="AS374" s="91"/>
      <c r="AT374" s="87">
        <f>AO374+AR374</f>
        <v>0</v>
      </c>
      <c r="AU374" s="87">
        <f>AQ374+AS374</f>
        <v>0</v>
      </c>
      <c r="AV374" s="91"/>
      <c r="AW374" s="91"/>
      <c r="AX374" s="87">
        <f>AR374+AU374</f>
        <v>0</v>
      </c>
      <c r="AY374" s="87">
        <f>AT374+AV374</f>
        <v>0</v>
      </c>
      <c r="AZ374" s="90">
        <v>561</v>
      </c>
      <c r="BA374" s="87">
        <f>682+1500</f>
        <v>2182</v>
      </c>
      <c r="BB374" s="87">
        <f>AX374+AZ374</f>
        <v>561</v>
      </c>
      <c r="BC374" s="87">
        <f>AY374+BA374</f>
        <v>2182</v>
      </c>
      <c r="BD374" s="91"/>
      <c r="BE374" s="91"/>
      <c r="BF374" s="87">
        <f>BB374+BD374</f>
        <v>561</v>
      </c>
      <c r="BG374" s="87">
        <f>BC374+BE374</f>
        <v>2182</v>
      </c>
      <c r="BH374" s="91"/>
      <c r="BI374" s="91"/>
      <c r="BJ374" s="87">
        <f>BB374+BH374</f>
        <v>561</v>
      </c>
      <c r="BK374" s="87">
        <f>BC374+BI374</f>
        <v>2182</v>
      </c>
      <c r="BL374" s="91"/>
      <c r="BM374" s="91"/>
      <c r="BN374" s="87">
        <f>BJ374+BL374</f>
        <v>561</v>
      </c>
      <c r="BO374" s="87"/>
      <c r="BP374" s="87">
        <f>BK374+BM374</f>
        <v>2182</v>
      </c>
      <c r="BQ374" s="87"/>
      <c r="BR374" s="91"/>
      <c r="BS374" s="87">
        <f>BN374+BQ374</f>
        <v>561</v>
      </c>
      <c r="BT374" s="87">
        <f>BO374</f>
        <v>0</v>
      </c>
      <c r="BU374" s="87">
        <f>BP374+BR374</f>
        <v>2182</v>
      </c>
      <c r="BV374" s="15"/>
      <c r="BW374" s="15"/>
      <c r="BX374" s="15"/>
    </row>
    <row r="375" spans="1:76" s="16" customFormat="1" ht="16.5">
      <c r="A375" s="98"/>
      <c r="B375" s="99"/>
      <c r="C375" s="99"/>
      <c r="D375" s="100"/>
      <c r="E375" s="99"/>
      <c r="F375" s="201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91"/>
      <c r="S375" s="91"/>
      <c r="T375" s="91"/>
      <c r="U375" s="91"/>
      <c r="V375" s="91"/>
      <c r="W375" s="91"/>
      <c r="X375" s="91"/>
      <c r="Y375" s="91"/>
      <c r="Z375" s="91"/>
      <c r="AA375" s="92"/>
      <c r="AB375" s="92"/>
      <c r="AC375" s="92"/>
      <c r="AD375" s="92"/>
      <c r="AE375" s="92"/>
      <c r="AF375" s="91"/>
      <c r="AG375" s="91"/>
      <c r="AH375" s="91"/>
      <c r="AI375" s="91"/>
      <c r="AJ375" s="91"/>
      <c r="AK375" s="87"/>
      <c r="AL375" s="87"/>
      <c r="AM375" s="87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15"/>
      <c r="BW375" s="15"/>
      <c r="BX375" s="15"/>
    </row>
    <row r="376" spans="1:76" s="16" customFormat="1" ht="56.25" customHeight="1" hidden="1">
      <c r="A376" s="79" t="s">
        <v>173</v>
      </c>
      <c r="B376" s="80" t="s">
        <v>151</v>
      </c>
      <c r="C376" s="80" t="s">
        <v>148</v>
      </c>
      <c r="D376" s="95"/>
      <c r="E376" s="80"/>
      <c r="F376" s="82">
        <f aca="true" t="shared" si="423" ref="F376:V377">F377</f>
        <v>780</v>
      </c>
      <c r="G376" s="82">
        <f t="shared" si="423"/>
        <v>-113</v>
      </c>
      <c r="H376" s="82">
        <f t="shared" si="423"/>
        <v>667</v>
      </c>
      <c r="I376" s="82">
        <f t="shared" si="423"/>
        <v>0</v>
      </c>
      <c r="J376" s="82">
        <f t="shared" si="423"/>
        <v>715</v>
      </c>
      <c r="K376" s="82">
        <f t="shared" si="423"/>
        <v>0</v>
      </c>
      <c r="L376" s="82">
        <f t="shared" si="423"/>
        <v>0</v>
      </c>
      <c r="M376" s="82">
        <f t="shared" si="423"/>
        <v>715</v>
      </c>
      <c r="N376" s="82">
        <f t="shared" si="423"/>
        <v>-319</v>
      </c>
      <c r="O376" s="82">
        <f t="shared" si="423"/>
        <v>396</v>
      </c>
      <c r="P376" s="82">
        <f t="shared" si="423"/>
        <v>0</v>
      </c>
      <c r="Q376" s="82">
        <f t="shared" si="423"/>
        <v>396</v>
      </c>
      <c r="R376" s="82">
        <f t="shared" si="423"/>
        <v>0</v>
      </c>
      <c r="S376" s="82">
        <f t="shared" si="423"/>
        <v>0</v>
      </c>
      <c r="T376" s="82">
        <f t="shared" si="423"/>
        <v>396</v>
      </c>
      <c r="U376" s="82">
        <f t="shared" si="423"/>
        <v>396</v>
      </c>
      <c r="V376" s="82">
        <f t="shared" si="423"/>
        <v>0</v>
      </c>
      <c r="W376" s="82">
        <f aca="true" t="shared" si="424" ref="V376:AK377">W377</f>
        <v>0</v>
      </c>
      <c r="X376" s="82">
        <f t="shared" si="424"/>
        <v>396</v>
      </c>
      <c r="Y376" s="82">
        <f t="shared" si="424"/>
        <v>396</v>
      </c>
      <c r="Z376" s="82">
        <f t="shared" si="424"/>
        <v>0</v>
      </c>
      <c r="AA376" s="83">
        <f t="shared" si="424"/>
        <v>396</v>
      </c>
      <c r="AB376" s="83">
        <f t="shared" si="424"/>
        <v>396</v>
      </c>
      <c r="AC376" s="83">
        <f t="shared" si="424"/>
        <v>0</v>
      </c>
      <c r="AD376" s="83">
        <f t="shared" si="424"/>
        <v>0</v>
      </c>
      <c r="AE376" s="83"/>
      <c r="AF376" s="82">
        <f t="shared" si="424"/>
        <v>396</v>
      </c>
      <c r="AG376" s="82">
        <f t="shared" si="424"/>
        <v>0</v>
      </c>
      <c r="AH376" s="82">
        <f t="shared" si="424"/>
        <v>396</v>
      </c>
      <c r="AI376" s="82">
        <f t="shared" si="424"/>
        <v>0</v>
      </c>
      <c r="AJ376" s="82">
        <f t="shared" si="424"/>
        <v>0</v>
      </c>
      <c r="AK376" s="82">
        <f t="shared" si="424"/>
        <v>396</v>
      </c>
      <c r="AL376" s="82">
        <f aca="true" t="shared" si="425" ref="AI376:AY377">AL377</f>
        <v>0</v>
      </c>
      <c r="AM376" s="82">
        <f t="shared" si="425"/>
        <v>396</v>
      </c>
      <c r="AN376" s="82">
        <f t="shared" si="425"/>
        <v>-396</v>
      </c>
      <c r="AO376" s="82">
        <f t="shared" si="425"/>
        <v>0</v>
      </c>
      <c r="AP376" s="82">
        <f t="shared" si="425"/>
        <v>0</v>
      </c>
      <c r="AQ376" s="82">
        <f t="shared" si="425"/>
        <v>0</v>
      </c>
      <c r="AR376" s="82">
        <f t="shared" si="425"/>
        <v>0</v>
      </c>
      <c r="AS376" s="82">
        <f t="shared" si="425"/>
        <v>0</v>
      </c>
      <c r="AT376" s="82">
        <f t="shared" si="425"/>
        <v>0</v>
      </c>
      <c r="AU376" s="82">
        <f t="shared" si="425"/>
        <v>0</v>
      </c>
      <c r="AV376" s="91"/>
      <c r="AW376" s="91"/>
      <c r="AX376" s="82">
        <f t="shared" si="425"/>
        <v>0</v>
      </c>
      <c r="AY376" s="82">
        <f t="shared" si="425"/>
        <v>0</v>
      </c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15"/>
      <c r="BW376" s="15"/>
      <c r="BX376" s="15"/>
    </row>
    <row r="377" spans="1:76" s="14" customFormat="1" ht="33" customHeight="1" hidden="1">
      <c r="A377" s="98" t="s">
        <v>91</v>
      </c>
      <c r="B377" s="99" t="s">
        <v>151</v>
      </c>
      <c r="C377" s="99" t="s">
        <v>148</v>
      </c>
      <c r="D377" s="100" t="s">
        <v>92</v>
      </c>
      <c r="E377" s="99"/>
      <c r="F377" s="87">
        <f t="shared" si="423"/>
        <v>780</v>
      </c>
      <c r="G377" s="87">
        <f t="shared" si="423"/>
        <v>-113</v>
      </c>
      <c r="H377" s="87">
        <f t="shared" si="423"/>
        <v>667</v>
      </c>
      <c r="I377" s="87">
        <f t="shared" si="423"/>
        <v>0</v>
      </c>
      <c r="J377" s="87">
        <f t="shared" si="423"/>
        <v>715</v>
      </c>
      <c r="K377" s="87">
        <f t="shared" si="423"/>
        <v>0</v>
      </c>
      <c r="L377" s="87">
        <f t="shared" si="423"/>
        <v>0</v>
      </c>
      <c r="M377" s="87">
        <f t="shared" si="423"/>
        <v>715</v>
      </c>
      <c r="N377" s="87">
        <f t="shared" si="423"/>
        <v>-319</v>
      </c>
      <c r="O377" s="87">
        <f t="shared" si="423"/>
        <v>396</v>
      </c>
      <c r="P377" s="87">
        <f t="shared" si="423"/>
        <v>0</v>
      </c>
      <c r="Q377" s="87">
        <f t="shared" si="423"/>
        <v>396</v>
      </c>
      <c r="R377" s="87">
        <f t="shared" si="423"/>
        <v>0</v>
      </c>
      <c r="S377" s="87">
        <f t="shared" si="423"/>
        <v>0</v>
      </c>
      <c r="T377" s="87">
        <f t="shared" si="423"/>
        <v>396</v>
      </c>
      <c r="U377" s="87">
        <f t="shared" si="423"/>
        <v>396</v>
      </c>
      <c r="V377" s="87">
        <f t="shared" si="424"/>
        <v>0</v>
      </c>
      <c r="W377" s="87">
        <f t="shared" si="424"/>
        <v>0</v>
      </c>
      <c r="X377" s="87">
        <f t="shared" si="424"/>
        <v>396</v>
      </c>
      <c r="Y377" s="87">
        <f t="shared" si="424"/>
        <v>396</v>
      </c>
      <c r="Z377" s="87">
        <f t="shared" si="424"/>
        <v>0</v>
      </c>
      <c r="AA377" s="88">
        <f t="shared" si="424"/>
        <v>396</v>
      </c>
      <c r="AB377" s="88">
        <f t="shared" si="424"/>
        <v>396</v>
      </c>
      <c r="AC377" s="88">
        <f t="shared" si="424"/>
        <v>0</v>
      </c>
      <c r="AD377" s="88">
        <f t="shared" si="424"/>
        <v>0</v>
      </c>
      <c r="AE377" s="88"/>
      <c r="AF377" s="87">
        <f t="shared" si="424"/>
        <v>396</v>
      </c>
      <c r="AG377" s="87">
        <f t="shared" si="424"/>
        <v>0</v>
      </c>
      <c r="AH377" s="87">
        <f t="shared" si="424"/>
        <v>396</v>
      </c>
      <c r="AI377" s="87">
        <f t="shared" si="425"/>
        <v>0</v>
      </c>
      <c r="AJ377" s="87">
        <f t="shared" si="425"/>
        <v>0</v>
      </c>
      <c r="AK377" s="87">
        <f t="shared" si="425"/>
        <v>396</v>
      </c>
      <c r="AL377" s="87">
        <f t="shared" si="425"/>
        <v>0</v>
      </c>
      <c r="AM377" s="87">
        <f t="shared" si="425"/>
        <v>396</v>
      </c>
      <c r="AN377" s="87">
        <f t="shared" si="425"/>
        <v>-396</v>
      </c>
      <c r="AO377" s="87">
        <f t="shared" si="425"/>
        <v>0</v>
      </c>
      <c r="AP377" s="87">
        <f t="shared" si="425"/>
        <v>0</v>
      </c>
      <c r="AQ377" s="87">
        <f t="shared" si="425"/>
        <v>0</v>
      </c>
      <c r="AR377" s="87">
        <f t="shared" si="425"/>
        <v>0</v>
      </c>
      <c r="AS377" s="87">
        <f t="shared" si="425"/>
        <v>0</v>
      </c>
      <c r="AT377" s="87">
        <f t="shared" si="425"/>
        <v>0</v>
      </c>
      <c r="AU377" s="87">
        <f t="shared" si="425"/>
        <v>0</v>
      </c>
      <c r="AV377" s="89"/>
      <c r="AW377" s="89"/>
      <c r="AX377" s="87">
        <f t="shared" si="425"/>
        <v>0</v>
      </c>
      <c r="AY377" s="87">
        <f t="shared" si="425"/>
        <v>0</v>
      </c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13"/>
      <c r="BW377" s="13"/>
      <c r="BX377" s="13"/>
    </row>
    <row r="378" spans="1:76" s="16" customFormat="1" ht="66" customHeight="1" hidden="1">
      <c r="A378" s="98" t="s">
        <v>136</v>
      </c>
      <c r="B378" s="99" t="s">
        <v>151</v>
      </c>
      <c r="C378" s="99" t="s">
        <v>148</v>
      </c>
      <c r="D378" s="100" t="s">
        <v>92</v>
      </c>
      <c r="E378" s="99" t="s">
        <v>137</v>
      </c>
      <c r="F378" s="87">
        <v>780</v>
      </c>
      <c r="G378" s="87">
        <f>H378-F378</f>
        <v>-113</v>
      </c>
      <c r="H378" s="103">
        <v>667</v>
      </c>
      <c r="I378" s="103"/>
      <c r="J378" s="103">
        <v>715</v>
      </c>
      <c r="K378" s="104"/>
      <c r="L378" s="104"/>
      <c r="M378" s="87">
        <v>715</v>
      </c>
      <c r="N378" s="87">
        <f>O378-M378</f>
        <v>-319</v>
      </c>
      <c r="O378" s="87">
        <v>396</v>
      </c>
      <c r="P378" s="87"/>
      <c r="Q378" s="87">
        <v>396</v>
      </c>
      <c r="R378" s="91"/>
      <c r="S378" s="91"/>
      <c r="T378" s="87">
        <f>O378+R378</f>
        <v>396</v>
      </c>
      <c r="U378" s="87">
        <f>Q378+S378</f>
        <v>396</v>
      </c>
      <c r="V378" s="91"/>
      <c r="W378" s="91"/>
      <c r="X378" s="87">
        <f>T378+V378</f>
        <v>396</v>
      </c>
      <c r="Y378" s="87">
        <f>U378+W378</f>
        <v>396</v>
      </c>
      <c r="Z378" s="91"/>
      <c r="AA378" s="88">
        <f>X378+Z378</f>
        <v>396</v>
      </c>
      <c r="AB378" s="88">
        <f>Y378</f>
        <v>396</v>
      </c>
      <c r="AC378" s="92"/>
      <c r="AD378" s="92"/>
      <c r="AE378" s="92"/>
      <c r="AF378" s="87">
        <f>AA378+AC378</f>
        <v>396</v>
      </c>
      <c r="AG378" s="91"/>
      <c r="AH378" s="87">
        <f>AB378</f>
        <v>396</v>
      </c>
      <c r="AI378" s="91"/>
      <c r="AJ378" s="91"/>
      <c r="AK378" s="87">
        <f>AF378+AI378</f>
        <v>396</v>
      </c>
      <c r="AL378" s="87">
        <f>AG378</f>
        <v>0</v>
      </c>
      <c r="AM378" s="87">
        <f>AH378+AJ378</f>
        <v>396</v>
      </c>
      <c r="AN378" s="87">
        <f>AO378-AM378</f>
        <v>-396</v>
      </c>
      <c r="AO378" s="90"/>
      <c r="AP378" s="90"/>
      <c r="AQ378" s="90"/>
      <c r="AR378" s="90"/>
      <c r="AS378" s="91"/>
      <c r="AT378" s="87">
        <f>AO378+AR378</f>
        <v>0</v>
      </c>
      <c r="AU378" s="87">
        <f>AQ378+AS378</f>
        <v>0</v>
      </c>
      <c r="AV378" s="91"/>
      <c r="AW378" s="91"/>
      <c r="AX378" s="87">
        <f>AR378+AU378</f>
        <v>0</v>
      </c>
      <c r="AY378" s="87">
        <f>AT378+AV378</f>
        <v>0</v>
      </c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15"/>
      <c r="BW378" s="15"/>
      <c r="BX378" s="15"/>
    </row>
    <row r="379" spans="1:73" ht="15" hidden="1">
      <c r="A379" s="116"/>
      <c r="B379" s="117"/>
      <c r="C379" s="117"/>
      <c r="D379" s="118"/>
      <c r="E379" s="117"/>
      <c r="F379" s="65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8"/>
      <c r="AB379" s="68"/>
      <c r="AC379" s="68"/>
      <c r="AD379" s="68"/>
      <c r="AE379" s="68"/>
      <c r="AF379" s="67"/>
      <c r="AG379" s="67"/>
      <c r="AH379" s="67"/>
      <c r="AI379" s="67"/>
      <c r="AJ379" s="67"/>
      <c r="AK379" s="69"/>
      <c r="AL379" s="69"/>
      <c r="AM379" s="69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</row>
    <row r="380" spans="1:76" s="8" customFormat="1" ht="26.25" customHeight="1">
      <c r="A380" s="70" t="s">
        <v>356</v>
      </c>
      <c r="B380" s="71" t="s">
        <v>95</v>
      </c>
      <c r="C380" s="71"/>
      <c r="D380" s="72"/>
      <c r="E380" s="71"/>
      <c r="F380" s="180" t="e">
        <f aca="true" t="shared" si="426" ref="F380:AD380">F382+F388+F397+F401+F405+F432</f>
        <v>#REF!</v>
      </c>
      <c r="G380" s="180" t="e">
        <f t="shared" si="426"/>
        <v>#REF!</v>
      </c>
      <c r="H380" s="180" t="e">
        <f t="shared" si="426"/>
        <v>#REF!</v>
      </c>
      <c r="I380" s="180" t="e">
        <f t="shared" si="426"/>
        <v>#REF!</v>
      </c>
      <c r="J380" s="180" t="e">
        <f t="shared" si="426"/>
        <v>#REF!</v>
      </c>
      <c r="K380" s="180" t="e">
        <f t="shared" si="426"/>
        <v>#REF!</v>
      </c>
      <c r="L380" s="180" t="e">
        <f t="shared" si="426"/>
        <v>#REF!</v>
      </c>
      <c r="M380" s="180" t="e">
        <f t="shared" si="426"/>
        <v>#REF!</v>
      </c>
      <c r="N380" s="180" t="e">
        <f t="shared" si="426"/>
        <v>#REF!</v>
      </c>
      <c r="O380" s="180" t="e">
        <f t="shared" si="426"/>
        <v>#REF!</v>
      </c>
      <c r="P380" s="180" t="e">
        <f t="shared" si="426"/>
        <v>#REF!</v>
      </c>
      <c r="Q380" s="180" t="e">
        <f t="shared" si="426"/>
        <v>#REF!</v>
      </c>
      <c r="R380" s="180" t="e">
        <f t="shared" si="426"/>
        <v>#REF!</v>
      </c>
      <c r="S380" s="180" t="e">
        <f t="shared" si="426"/>
        <v>#REF!</v>
      </c>
      <c r="T380" s="180" t="e">
        <f t="shared" si="426"/>
        <v>#REF!</v>
      </c>
      <c r="U380" s="180" t="e">
        <f t="shared" si="426"/>
        <v>#REF!</v>
      </c>
      <c r="V380" s="180" t="e">
        <f t="shared" si="426"/>
        <v>#REF!</v>
      </c>
      <c r="W380" s="180" t="e">
        <f t="shared" si="426"/>
        <v>#REF!</v>
      </c>
      <c r="X380" s="180" t="e">
        <f t="shared" si="426"/>
        <v>#REF!</v>
      </c>
      <c r="Y380" s="180" t="e">
        <f t="shared" si="426"/>
        <v>#REF!</v>
      </c>
      <c r="Z380" s="180" t="e">
        <f t="shared" si="426"/>
        <v>#REF!</v>
      </c>
      <c r="AA380" s="181" t="e">
        <f t="shared" si="426"/>
        <v>#REF!</v>
      </c>
      <c r="AB380" s="181" t="e">
        <f t="shared" si="426"/>
        <v>#REF!</v>
      </c>
      <c r="AC380" s="181" t="e">
        <f t="shared" si="426"/>
        <v>#REF!</v>
      </c>
      <c r="AD380" s="181" t="e">
        <f t="shared" si="426"/>
        <v>#REF!</v>
      </c>
      <c r="AE380" s="181"/>
      <c r="AF380" s="180" t="e">
        <f aca="true" t="shared" si="427" ref="AF380:AM380">AF382+AF388+AF397+AF401+AF405+AF432</f>
        <v>#REF!</v>
      </c>
      <c r="AG380" s="180" t="e">
        <f t="shared" si="427"/>
        <v>#REF!</v>
      </c>
      <c r="AH380" s="180" t="e">
        <f t="shared" si="427"/>
        <v>#REF!</v>
      </c>
      <c r="AI380" s="180" t="e">
        <f t="shared" si="427"/>
        <v>#REF!</v>
      </c>
      <c r="AJ380" s="180" t="e">
        <f t="shared" si="427"/>
        <v>#REF!</v>
      </c>
      <c r="AK380" s="180" t="e">
        <f t="shared" si="427"/>
        <v>#REF!</v>
      </c>
      <c r="AL380" s="180" t="e">
        <f t="shared" si="427"/>
        <v>#REF!</v>
      </c>
      <c r="AM380" s="180" t="e">
        <f t="shared" si="427"/>
        <v>#REF!</v>
      </c>
      <c r="AN380" s="180">
        <f aca="true" t="shared" si="428" ref="AN380:AV380">AN382+AN388+AN397+AN401+AN405+AN432+AN419</f>
        <v>73235</v>
      </c>
      <c r="AO380" s="180">
        <f t="shared" si="428"/>
        <v>976028</v>
      </c>
      <c r="AP380" s="180">
        <f t="shared" si="428"/>
        <v>0</v>
      </c>
      <c r="AQ380" s="180">
        <f t="shared" si="428"/>
        <v>974131</v>
      </c>
      <c r="AR380" s="180">
        <f t="shared" si="428"/>
        <v>0</v>
      </c>
      <c r="AS380" s="180">
        <f t="shared" si="428"/>
        <v>0</v>
      </c>
      <c r="AT380" s="180">
        <f t="shared" si="428"/>
        <v>976028</v>
      </c>
      <c r="AU380" s="180">
        <f t="shared" si="428"/>
        <v>974131</v>
      </c>
      <c r="AV380" s="180">
        <f t="shared" si="428"/>
        <v>-9490</v>
      </c>
      <c r="AW380" s="180">
        <f aca="true" t="shared" si="429" ref="AW380:BC380">AW382+AW388+AW397+AW401+AW405+AW432+AW419</f>
        <v>-2421</v>
      </c>
      <c r="AX380" s="180">
        <f t="shared" si="429"/>
        <v>966538</v>
      </c>
      <c r="AY380" s="180">
        <f t="shared" si="429"/>
        <v>971710</v>
      </c>
      <c r="AZ380" s="180">
        <f t="shared" si="429"/>
        <v>0</v>
      </c>
      <c r="BA380" s="180">
        <f t="shared" si="429"/>
        <v>0</v>
      </c>
      <c r="BB380" s="180">
        <f t="shared" si="429"/>
        <v>966538</v>
      </c>
      <c r="BC380" s="180">
        <f t="shared" si="429"/>
        <v>971710</v>
      </c>
      <c r="BD380" s="75"/>
      <c r="BE380" s="75"/>
      <c r="BF380" s="180">
        <f aca="true" t="shared" si="430" ref="BF380:BP380">BF382+BF388+BF397+BF401+BF405+BF432+BF419</f>
        <v>966538</v>
      </c>
      <c r="BG380" s="180">
        <f t="shared" si="430"/>
        <v>971710</v>
      </c>
      <c r="BH380" s="180">
        <f>BH382+BH388+BH397+BH401+BH405+BH432+BH419</f>
        <v>6500</v>
      </c>
      <c r="BI380" s="180">
        <f>BI382+BI388+BI397+BI401+BI405+BI432+BI419</f>
        <v>2400</v>
      </c>
      <c r="BJ380" s="180">
        <f>BJ382+BJ388+BJ397+BJ401+BJ405+BJ432+BJ419</f>
        <v>973038</v>
      </c>
      <c r="BK380" s="180">
        <f>BK382+BK388+BK397+BK401+BK405+BK432+BK419</f>
        <v>974110</v>
      </c>
      <c r="BL380" s="180">
        <f t="shared" si="430"/>
        <v>0</v>
      </c>
      <c r="BM380" s="180">
        <f t="shared" si="430"/>
        <v>0</v>
      </c>
      <c r="BN380" s="180">
        <f t="shared" si="430"/>
        <v>973038</v>
      </c>
      <c r="BO380" s="180"/>
      <c r="BP380" s="180">
        <f t="shared" si="430"/>
        <v>974110</v>
      </c>
      <c r="BQ380" s="180">
        <f>BQ382+BQ388+BQ397+BQ401+BQ405+BQ432+BQ419</f>
        <v>25293</v>
      </c>
      <c r="BR380" s="180">
        <f>BR382+BR388+BR397+BR401+BR405+BR432+BR419</f>
        <v>0</v>
      </c>
      <c r="BS380" s="180">
        <f>BS382+BS388+BS397+BS401+BS405+BS432+BS419</f>
        <v>998331</v>
      </c>
      <c r="BT380" s="180">
        <f>BT382+BT388+BT397+BT401+BT405+BT432+BT419</f>
        <v>0</v>
      </c>
      <c r="BU380" s="180">
        <f>BU382+BU388+BU397+BU401+BU405+BU432+BU419</f>
        <v>974110</v>
      </c>
      <c r="BV380" s="7"/>
      <c r="BW380" s="7"/>
      <c r="BX380" s="7"/>
    </row>
    <row r="381" spans="1:73" ht="19.5" customHeight="1">
      <c r="A381" s="116"/>
      <c r="B381" s="117"/>
      <c r="C381" s="117"/>
      <c r="D381" s="118"/>
      <c r="E381" s="11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8"/>
      <c r="AB381" s="88"/>
      <c r="AC381" s="88"/>
      <c r="AD381" s="88"/>
      <c r="AE381" s="88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</row>
    <row r="382" spans="1:76" s="12" customFormat="1" ht="21" customHeight="1">
      <c r="A382" s="79" t="s">
        <v>167</v>
      </c>
      <c r="B382" s="80" t="s">
        <v>145</v>
      </c>
      <c r="C382" s="80" t="s">
        <v>126</v>
      </c>
      <c r="D382" s="95"/>
      <c r="E382" s="80"/>
      <c r="F382" s="96">
        <f aca="true" t="shared" si="431" ref="F382:O382">F383+F385</f>
        <v>456040</v>
      </c>
      <c r="G382" s="96">
        <f t="shared" si="431"/>
        <v>183629</v>
      </c>
      <c r="H382" s="96">
        <f t="shared" si="431"/>
        <v>639669</v>
      </c>
      <c r="I382" s="96">
        <f t="shared" si="431"/>
        <v>0</v>
      </c>
      <c r="J382" s="96">
        <f t="shared" si="431"/>
        <v>710554</v>
      </c>
      <c r="K382" s="96">
        <f t="shared" si="431"/>
        <v>0</v>
      </c>
      <c r="L382" s="96">
        <f t="shared" si="431"/>
        <v>0</v>
      </c>
      <c r="M382" s="96">
        <f t="shared" si="431"/>
        <v>710554</v>
      </c>
      <c r="N382" s="96">
        <f t="shared" si="431"/>
        <v>-352038</v>
      </c>
      <c r="O382" s="96">
        <f t="shared" si="431"/>
        <v>358516</v>
      </c>
      <c r="P382" s="96">
        <f aca="true" t="shared" si="432" ref="P382:U382">P383+P385</f>
        <v>0</v>
      </c>
      <c r="Q382" s="96">
        <f t="shared" si="432"/>
        <v>383048</v>
      </c>
      <c r="R382" s="96">
        <f t="shared" si="432"/>
        <v>0</v>
      </c>
      <c r="S382" s="96">
        <f t="shared" si="432"/>
        <v>0</v>
      </c>
      <c r="T382" s="96">
        <f t="shared" si="432"/>
        <v>358516</v>
      </c>
      <c r="U382" s="96">
        <f t="shared" si="432"/>
        <v>383048</v>
      </c>
      <c r="V382" s="96">
        <f aca="true" t="shared" si="433" ref="V382:AB382">V383+V385</f>
        <v>0</v>
      </c>
      <c r="W382" s="96">
        <f t="shared" si="433"/>
        <v>0</v>
      </c>
      <c r="X382" s="96">
        <f t="shared" si="433"/>
        <v>358516</v>
      </c>
      <c r="Y382" s="96">
        <f t="shared" si="433"/>
        <v>383048</v>
      </c>
      <c r="Z382" s="96">
        <f t="shared" si="433"/>
        <v>0</v>
      </c>
      <c r="AA382" s="97">
        <f t="shared" si="433"/>
        <v>358516</v>
      </c>
      <c r="AB382" s="97">
        <f t="shared" si="433"/>
        <v>383048</v>
      </c>
      <c r="AC382" s="97">
        <f>AC383+AC385</f>
        <v>0</v>
      </c>
      <c r="AD382" s="97">
        <f>AD383+AD385</f>
        <v>0</v>
      </c>
      <c r="AE382" s="97"/>
      <c r="AF382" s="96">
        <f aca="true" t="shared" si="434" ref="AF382:AM382">AF383+AF385</f>
        <v>358516</v>
      </c>
      <c r="AG382" s="96">
        <f t="shared" si="434"/>
        <v>0</v>
      </c>
      <c r="AH382" s="96">
        <f t="shared" si="434"/>
        <v>383048</v>
      </c>
      <c r="AI382" s="96">
        <f t="shared" si="434"/>
        <v>0</v>
      </c>
      <c r="AJ382" s="96">
        <f t="shared" si="434"/>
        <v>0</v>
      </c>
      <c r="AK382" s="96">
        <f t="shared" si="434"/>
        <v>358516</v>
      </c>
      <c r="AL382" s="96">
        <f t="shared" si="434"/>
        <v>0</v>
      </c>
      <c r="AM382" s="96">
        <f t="shared" si="434"/>
        <v>383048</v>
      </c>
      <c r="AN382" s="96">
        <f aca="true" t="shared" si="435" ref="AN382:AV382">AN383+AN385</f>
        <v>19424</v>
      </c>
      <c r="AO382" s="96">
        <f t="shared" si="435"/>
        <v>402472</v>
      </c>
      <c r="AP382" s="96">
        <f t="shared" si="435"/>
        <v>0</v>
      </c>
      <c r="AQ382" s="96">
        <f t="shared" si="435"/>
        <v>405778</v>
      </c>
      <c r="AR382" s="96">
        <f t="shared" si="435"/>
        <v>0</v>
      </c>
      <c r="AS382" s="96">
        <f t="shared" si="435"/>
        <v>0</v>
      </c>
      <c r="AT382" s="96">
        <f t="shared" si="435"/>
        <v>402472</v>
      </c>
      <c r="AU382" s="96">
        <f t="shared" si="435"/>
        <v>405778</v>
      </c>
      <c r="AV382" s="96">
        <f t="shared" si="435"/>
        <v>-6199</v>
      </c>
      <c r="AW382" s="96">
        <f aca="true" t="shared" si="436" ref="AW382:BC382">AW383+AW385</f>
        <v>-6706</v>
      </c>
      <c r="AX382" s="96">
        <f t="shared" si="436"/>
        <v>396273</v>
      </c>
      <c r="AY382" s="96">
        <f t="shared" si="436"/>
        <v>399072</v>
      </c>
      <c r="AZ382" s="96">
        <f t="shared" si="436"/>
        <v>0</v>
      </c>
      <c r="BA382" s="96">
        <f t="shared" si="436"/>
        <v>0</v>
      </c>
      <c r="BB382" s="96">
        <f t="shared" si="436"/>
        <v>396273</v>
      </c>
      <c r="BC382" s="96">
        <f t="shared" si="436"/>
        <v>399072</v>
      </c>
      <c r="BD382" s="84"/>
      <c r="BE382" s="84"/>
      <c r="BF382" s="96">
        <f aca="true" t="shared" si="437" ref="BF382:BP382">BF383+BF385</f>
        <v>396273</v>
      </c>
      <c r="BG382" s="96">
        <f t="shared" si="437"/>
        <v>399072</v>
      </c>
      <c r="BH382" s="96">
        <f>BH383+BH385</f>
        <v>0</v>
      </c>
      <c r="BI382" s="96">
        <f>BI383+BI385</f>
        <v>0</v>
      </c>
      <c r="BJ382" s="96">
        <f>BJ383+BJ385</f>
        <v>396273</v>
      </c>
      <c r="BK382" s="96">
        <f>BK383+BK385</f>
        <v>399072</v>
      </c>
      <c r="BL382" s="96">
        <f t="shared" si="437"/>
        <v>0</v>
      </c>
      <c r="BM382" s="96">
        <f t="shared" si="437"/>
        <v>0</v>
      </c>
      <c r="BN382" s="96">
        <f t="shared" si="437"/>
        <v>396273</v>
      </c>
      <c r="BO382" s="96"/>
      <c r="BP382" s="96">
        <f t="shared" si="437"/>
        <v>399072</v>
      </c>
      <c r="BQ382" s="96">
        <f>BQ383+BQ385</f>
        <v>0</v>
      </c>
      <c r="BR382" s="96">
        <f>BR383+BR385</f>
        <v>0</v>
      </c>
      <c r="BS382" s="96">
        <f>BS383+BS385</f>
        <v>396273</v>
      </c>
      <c r="BT382" s="96">
        <f>BT383+BT385</f>
        <v>0</v>
      </c>
      <c r="BU382" s="96">
        <f>BU383+BU385</f>
        <v>399072</v>
      </c>
      <c r="BV382" s="11"/>
      <c r="BW382" s="11"/>
      <c r="BX382" s="11"/>
    </row>
    <row r="383" spans="1:76" s="55" customFormat="1" ht="50.25" hidden="1">
      <c r="A383" s="126" t="s">
        <v>149</v>
      </c>
      <c r="B383" s="120" t="s">
        <v>145</v>
      </c>
      <c r="C383" s="120" t="s">
        <v>126</v>
      </c>
      <c r="D383" s="127" t="s">
        <v>38</v>
      </c>
      <c r="E383" s="120"/>
      <c r="F383" s="147">
        <f aca="true" t="shared" si="438" ref="F383:AH383">F384</f>
        <v>10425</v>
      </c>
      <c r="G383" s="147">
        <f t="shared" si="438"/>
        <v>5711</v>
      </c>
      <c r="H383" s="147">
        <f t="shared" si="438"/>
        <v>16136</v>
      </c>
      <c r="I383" s="147">
        <f t="shared" si="438"/>
        <v>0</v>
      </c>
      <c r="J383" s="147">
        <f t="shared" si="438"/>
        <v>14288</v>
      </c>
      <c r="K383" s="147">
        <f t="shared" si="438"/>
        <v>0</v>
      </c>
      <c r="L383" s="147">
        <f t="shared" si="438"/>
        <v>0</v>
      </c>
      <c r="M383" s="147">
        <f t="shared" si="438"/>
        <v>14288</v>
      </c>
      <c r="N383" s="147">
        <f t="shared" si="438"/>
        <v>-14288</v>
      </c>
      <c r="O383" s="147">
        <f t="shared" si="438"/>
        <v>0</v>
      </c>
      <c r="P383" s="147">
        <f t="shared" si="438"/>
        <v>0</v>
      </c>
      <c r="Q383" s="147">
        <f t="shared" si="438"/>
        <v>0</v>
      </c>
      <c r="R383" s="147">
        <f t="shared" si="438"/>
        <v>0</v>
      </c>
      <c r="S383" s="147">
        <f t="shared" si="438"/>
        <v>0</v>
      </c>
      <c r="T383" s="147">
        <f t="shared" si="438"/>
        <v>0</v>
      </c>
      <c r="U383" s="147">
        <f t="shared" si="438"/>
        <v>0</v>
      </c>
      <c r="V383" s="147">
        <f t="shared" si="438"/>
        <v>0</v>
      </c>
      <c r="W383" s="147">
        <f t="shared" si="438"/>
        <v>0</v>
      </c>
      <c r="X383" s="147">
        <f t="shared" si="438"/>
        <v>0</v>
      </c>
      <c r="Y383" s="147">
        <f t="shared" si="438"/>
        <v>0</v>
      </c>
      <c r="Z383" s="147">
        <f t="shared" si="438"/>
        <v>0</v>
      </c>
      <c r="AA383" s="147">
        <f t="shared" si="438"/>
        <v>0</v>
      </c>
      <c r="AB383" s="147">
        <f t="shared" si="438"/>
        <v>0</v>
      </c>
      <c r="AC383" s="147">
        <f t="shared" si="438"/>
        <v>0</v>
      </c>
      <c r="AD383" s="147">
        <f t="shared" si="438"/>
        <v>0</v>
      </c>
      <c r="AE383" s="147"/>
      <c r="AF383" s="147">
        <f t="shared" si="438"/>
        <v>0</v>
      </c>
      <c r="AG383" s="147">
        <f t="shared" si="438"/>
        <v>0</v>
      </c>
      <c r="AH383" s="147">
        <f t="shared" si="438"/>
        <v>0</v>
      </c>
      <c r="AI383" s="148"/>
      <c r="AJ383" s="148"/>
      <c r="AK383" s="149"/>
      <c r="AL383" s="149"/>
      <c r="AM383" s="149"/>
      <c r="AN383" s="122">
        <f aca="true" t="shared" si="439" ref="AN383:AY383">AN384</f>
        <v>3400</v>
      </c>
      <c r="AO383" s="122">
        <f t="shared" si="439"/>
        <v>3400</v>
      </c>
      <c r="AP383" s="148">
        <f t="shared" si="439"/>
        <v>0</v>
      </c>
      <c r="AQ383" s="122">
        <f t="shared" si="439"/>
        <v>6706</v>
      </c>
      <c r="AR383" s="122">
        <f t="shared" si="439"/>
        <v>0</v>
      </c>
      <c r="AS383" s="122">
        <f t="shared" si="439"/>
        <v>0</v>
      </c>
      <c r="AT383" s="122">
        <f t="shared" si="439"/>
        <v>3400</v>
      </c>
      <c r="AU383" s="122">
        <f t="shared" si="439"/>
        <v>6706</v>
      </c>
      <c r="AV383" s="122">
        <f t="shared" si="439"/>
        <v>-3400</v>
      </c>
      <c r="AW383" s="122">
        <f t="shared" si="439"/>
        <v>-6706</v>
      </c>
      <c r="AX383" s="122">
        <f t="shared" si="439"/>
        <v>0</v>
      </c>
      <c r="AY383" s="122">
        <f t="shared" si="439"/>
        <v>0</v>
      </c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  <c r="BQ383" s="148"/>
      <c r="BR383" s="148"/>
      <c r="BS383" s="148"/>
      <c r="BT383" s="148"/>
      <c r="BU383" s="148"/>
      <c r="BV383" s="43"/>
      <c r="BW383" s="43"/>
      <c r="BX383" s="43"/>
    </row>
    <row r="384" spans="1:76" s="55" customFormat="1" ht="83.25" hidden="1">
      <c r="A384" s="126" t="s">
        <v>243</v>
      </c>
      <c r="B384" s="120" t="s">
        <v>145</v>
      </c>
      <c r="C384" s="120" t="s">
        <v>126</v>
      </c>
      <c r="D384" s="127" t="s">
        <v>38</v>
      </c>
      <c r="E384" s="120" t="s">
        <v>150</v>
      </c>
      <c r="F384" s="122">
        <v>10425</v>
      </c>
      <c r="G384" s="122">
        <f>H384-F384</f>
        <v>5711</v>
      </c>
      <c r="H384" s="122">
        <v>16136</v>
      </c>
      <c r="I384" s="122"/>
      <c r="J384" s="122">
        <v>14288</v>
      </c>
      <c r="K384" s="202"/>
      <c r="L384" s="202"/>
      <c r="M384" s="122">
        <v>14288</v>
      </c>
      <c r="N384" s="122">
        <f>O384-M384</f>
        <v>-14288</v>
      </c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48"/>
      <c r="AJ384" s="148"/>
      <c r="AK384" s="149"/>
      <c r="AL384" s="149"/>
      <c r="AM384" s="149"/>
      <c r="AN384" s="122">
        <f>AO384-AM384</f>
        <v>3400</v>
      </c>
      <c r="AO384" s="122">
        <v>3400</v>
      </c>
      <c r="AP384" s="148"/>
      <c r="AQ384" s="122">
        <v>6706</v>
      </c>
      <c r="AR384" s="122"/>
      <c r="AS384" s="148"/>
      <c r="AT384" s="122">
        <f>AO384+AR384</f>
        <v>3400</v>
      </c>
      <c r="AU384" s="122">
        <f>AQ384+AS384</f>
        <v>6706</v>
      </c>
      <c r="AV384" s="122">
        <v>-3400</v>
      </c>
      <c r="AW384" s="122">
        <v>-6706</v>
      </c>
      <c r="AX384" s="122">
        <f>AT384+AV384</f>
        <v>0</v>
      </c>
      <c r="AY384" s="122">
        <f>AU384+AW384</f>
        <v>0</v>
      </c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  <c r="BQ384" s="148"/>
      <c r="BR384" s="148"/>
      <c r="BS384" s="148"/>
      <c r="BT384" s="148"/>
      <c r="BU384" s="148"/>
      <c r="BV384" s="43"/>
      <c r="BW384" s="43"/>
      <c r="BX384" s="43"/>
    </row>
    <row r="385" spans="1:76" s="14" customFormat="1" ht="33.75" customHeight="1">
      <c r="A385" s="98" t="s">
        <v>370</v>
      </c>
      <c r="B385" s="99" t="s">
        <v>145</v>
      </c>
      <c r="C385" s="99" t="s">
        <v>126</v>
      </c>
      <c r="D385" s="100" t="s">
        <v>98</v>
      </c>
      <c r="E385" s="99"/>
      <c r="F385" s="101">
        <f aca="true" t="shared" si="440" ref="F385:BC385">F386</f>
        <v>445615</v>
      </c>
      <c r="G385" s="101">
        <f t="shared" si="440"/>
        <v>177918</v>
      </c>
      <c r="H385" s="101">
        <f t="shared" si="440"/>
        <v>623533</v>
      </c>
      <c r="I385" s="101">
        <f t="shared" si="440"/>
        <v>0</v>
      </c>
      <c r="J385" s="101">
        <f t="shared" si="440"/>
        <v>696266</v>
      </c>
      <c r="K385" s="101">
        <f t="shared" si="440"/>
        <v>0</v>
      </c>
      <c r="L385" s="101">
        <f t="shared" si="440"/>
        <v>0</v>
      </c>
      <c r="M385" s="101">
        <f t="shared" si="440"/>
        <v>696266</v>
      </c>
      <c r="N385" s="101">
        <f t="shared" si="440"/>
        <v>-337750</v>
      </c>
      <c r="O385" s="101">
        <f t="shared" si="440"/>
        <v>358516</v>
      </c>
      <c r="P385" s="101">
        <f t="shared" si="440"/>
        <v>0</v>
      </c>
      <c r="Q385" s="101">
        <f t="shared" si="440"/>
        <v>383048</v>
      </c>
      <c r="R385" s="101">
        <f t="shared" si="440"/>
        <v>0</v>
      </c>
      <c r="S385" s="101">
        <f t="shared" si="440"/>
        <v>0</v>
      </c>
      <c r="T385" s="101">
        <f t="shared" si="440"/>
        <v>358516</v>
      </c>
      <c r="U385" s="101">
        <f t="shared" si="440"/>
        <v>383048</v>
      </c>
      <c r="V385" s="101">
        <f t="shared" si="440"/>
        <v>0</v>
      </c>
      <c r="W385" s="101">
        <f t="shared" si="440"/>
        <v>0</v>
      </c>
      <c r="X385" s="101">
        <f t="shared" si="440"/>
        <v>358516</v>
      </c>
      <c r="Y385" s="101">
        <f t="shared" si="440"/>
        <v>383048</v>
      </c>
      <c r="Z385" s="101">
        <f t="shared" si="440"/>
        <v>0</v>
      </c>
      <c r="AA385" s="102">
        <f t="shared" si="440"/>
        <v>358516</v>
      </c>
      <c r="AB385" s="102">
        <f t="shared" si="440"/>
        <v>383048</v>
      </c>
      <c r="AC385" s="102">
        <f t="shared" si="440"/>
        <v>0</v>
      </c>
      <c r="AD385" s="102">
        <f t="shared" si="440"/>
        <v>0</v>
      </c>
      <c r="AE385" s="102"/>
      <c r="AF385" s="101">
        <f t="shared" si="440"/>
        <v>358516</v>
      </c>
      <c r="AG385" s="101">
        <f t="shared" si="440"/>
        <v>0</v>
      </c>
      <c r="AH385" s="101">
        <f t="shared" si="440"/>
        <v>383048</v>
      </c>
      <c r="AI385" s="101">
        <f t="shared" si="440"/>
        <v>0</v>
      </c>
      <c r="AJ385" s="101">
        <f t="shared" si="440"/>
        <v>0</v>
      </c>
      <c r="AK385" s="101">
        <f t="shared" si="440"/>
        <v>358516</v>
      </c>
      <c r="AL385" s="101">
        <f t="shared" si="440"/>
        <v>0</v>
      </c>
      <c r="AM385" s="101">
        <f t="shared" si="440"/>
        <v>383048</v>
      </c>
      <c r="AN385" s="101">
        <f t="shared" si="440"/>
        <v>16024</v>
      </c>
      <c r="AO385" s="101">
        <f t="shared" si="440"/>
        <v>399072</v>
      </c>
      <c r="AP385" s="101">
        <f t="shared" si="440"/>
        <v>0</v>
      </c>
      <c r="AQ385" s="101">
        <f t="shared" si="440"/>
        <v>399072</v>
      </c>
      <c r="AR385" s="101">
        <f t="shared" si="440"/>
        <v>0</v>
      </c>
      <c r="AS385" s="101">
        <f t="shared" si="440"/>
        <v>0</v>
      </c>
      <c r="AT385" s="101">
        <f t="shared" si="440"/>
        <v>399072</v>
      </c>
      <c r="AU385" s="101">
        <f t="shared" si="440"/>
        <v>399072</v>
      </c>
      <c r="AV385" s="101">
        <f t="shared" si="440"/>
        <v>-2799</v>
      </c>
      <c r="AW385" s="101">
        <f t="shared" si="440"/>
        <v>0</v>
      </c>
      <c r="AX385" s="101">
        <f t="shared" si="440"/>
        <v>396273</v>
      </c>
      <c r="AY385" s="101">
        <f t="shared" si="440"/>
        <v>399072</v>
      </c>
      <c r="AZ385" s="101">
        <f t="shared" si="440"/>
        <v>0</v>
      </c>
      <c r="BA385" s="101">
        <f t="shared" si="440"/>
        <v>0</v>
      </c>
      <c r="BB385" s="101">
        <f t="shared" si="440"/>
        <v>396273</v>
      </c>
      <c r="BC385" s="101">
        <f t="shared" si="440"/>
        <v>399072</v>
      </c>
      <c r="BD385" s="89"/>
      <c r="BE385" s="89"/>
      <c r="BF385" s="101">
        <f aca="true" t="shared" si="441" ref="BF385:BU385">BF386</f>
        <v>396273</v>
      </c>
      <c r="BG385" s="101">
        <f t="shared" si="441"/>
        <v>399072</v>
      </c>
      <c r="BH385" s="101">
        <f t="shared" si="441"/>
        <v>0</v>
      </c>
      <c r="BI385" s="101">
        <f t="shared" si="441"/>
        <v>0</v>
      </c>
      <c r="BJ385" s="101">
        <f t="shared" si="441"/>
        <v>396273</v>
      </c>
      <c r="BK385" s="101">
        <f t="shared" si="441"/>
        <v>399072</v>
      </c>
      <c r="BL385" s="101">
        <f t="shared" si="441"/>
        <v>0</v>
      </c>
      <c r="BM385" s="101">
        <f t="shared" si="441"/>
        <v>0</v>
      </c>
      <c r="BN385" s="101">
        <f t="shared" si="441"/>
        <v>396273</v>
      </c>
      <c r="BO385" s="101"/>
      <c r="BP385" s="101">
        <f t="shared" si="441"/>
        <v>399072</v>
      </c>
      <c r="BQ385" s="101">
        <f t="shared" si="441"/>
        <v>0</v>
      </c>
      <c r="BR385" s="101">
        <f t="shared" si="441"/>
        <v>0</v>
      </c>
      <c r="BS385" s="101">
        <f t="shared" si="441"/>
        <v>396273</v>
      </c>
      <c r="BT385" s="101">
        <f t="shared" si="441"/>
        <v>0</v>
      </c>
      <c r="BU385" s="101">
        <f t="shared" si="441"/>
        <v>399072</v>
      </c>
      <c r="BV385" s="13"/>
      <c r="BW385" s="13"/>
      <c r="BX385" s="13"/>
    </row>
    <row r="386" spans="1:76" s="16" customFormat="1" ht="31.5" customHeight="1">
      <c r="A386" s="98" t="s">
        <v>128</v>
      </c>
      <c r="B386" s="99" t="s">
        <v>145</v>
      </c>
      <c r="C386" s="99" t="s">
        <v>126</v>
      </c>
      <c r="D386" s="100" t="s">
        <v>98</v>
      </c>
      <c r="E386" s="99" t="s">
        <v>129</v>
      </c>
      <c r="F386" s="87">
        <v>445615</v>
      </c>
      <c r="G386" s="87">
        <f>H386-F386</f>
        <v>177918</v>
      </c>
      <c r="H386" s="87">
        <v>623533</v>
      </c>
      <c r="I386" s="90"/>
      <c r="J386" s="87">
        <v>696266</v>
      </c>
      <c r="K386" s="90"/>
      <c r="L386" s="90"/>
      <c r="M386" s="87">
        <v>696266</v>
      </c>
      <c r="N386" s="87">
        <f>O386-M386</f>
        <v>-337750</v>
      </c>
      <c r="O386" s="87">
        <v>358516</v>
      </c>
      <c r="P386" s="87"/>
      <c r="Q386" s="87">
        <v>383048</v>
      </c>
      <c r="R386" s="91"/>
      <c r="S386" s="91"/>
      <c r="T386" s="87">
        <f>O386+R386</f>
        <v>358516</v>
      </c>
      <c r="U386" s="87">
        <f>Q386+S386</f>
        <v>383048</v>
      </c>
      <c r="V386" s="91"/>
      <c r="W386" s="91"/>
      <c r="X386" s="87">
        <f>T386+V386</f>
        <v>358516</v>
      </c>
      <c r="Y386" s="87">
        <f>U386+W386</f>
        <v>383048</v>
      </c>
      <c r="Z386" s="91"/>
      <c r="AA386" s="88">
        <f>X386+Z386</f>
        <v>358516</v>
      </c>
      <c r="AB386" s="88">
        <f>Y386</f>
        <v>383048</v>
      </c>
      <c r="AC386" s="92"/>
      <c r="AD386" s="92"/>
      <c r="AE386" s="92"/>
      <c r="AF386" s="87">
        <f>AA386+AC386</f>
        <v>358516</v>
      </c>
      <c r="AG386" s="91"/>
      <c r="AH386" s="87">
        <f>AB386</f>
        <v>383048</v>
      </c>
      <c r="AI386" s="91"/>
      <c r="AJ386" s="91"/>
      <c r="AK386" s="87">
        <f>AF386+AI386</f>
        <v>358516</v>
      </c>
      <c r="AL386" s="87">
        <f>AG386</f>
        <v>0</v>
      </c>
      <c r="AM386" s="87">
        <f>AH386+AJ386</f>
        <v>383048</v>
      </c>
      <c r="AN386" s="87">
        <f>AO386-AM386</f>
        <v>16024</v>
      </c>
      <c r="AO386" s="87">
        <v>399072</v>
      </c>
      <c r="AP386" s="87"/>
      <c r="AQ386" s="87">
        <v>399072</v>
      </c>
      <c r="AR386" s="87"/>
      <c r="AS386" s="91"/>
      <c r="AT386" s="87">
        <f>AO386+AR386</f>
        <v>399072</v>
      </c>
      <c r="AU386" s="87">
        <f>AQ386+AS386</f>
        <v>399072</v>
      </c>
      <c r="AV386" s="87">
        <v>-2799</v>
      </c>
      <c r="AW386" s="87"/>
      <c r="AX386" s="87">
        <f>AT386+AV386</f>
        <v>396273</v>
      </c>
      <c r="AY386" s="87">
        <f>AU386</f>
        <v>399072</v>
      </c>
      <c r="AZ386" s="91"/>
      <c r="BA386" s="91"/>
      <c r="BB386" s="87">
        <f>AX386+AZ386</f>
        <v>396273</v>
      </c>
      <c r="BC386" s="87">
        <f>AY386+BA386</f>
        <v>399072</v>
      </c>
      <c r="BD386" s="91"/>
      <c r="BE386" s="91"/>
      <c r="BF386" s="87">
        <f>BB386+BD386</f>
        <v>396273</v>
      </c>
      <c r="BG386" s="87">
        <f>BC386+BE386</f>
        <v>399072</v>
      </c>
      <c r="BH386" s="91"/>
      <c r="BI386" s="91"/>
      <c r="BJ386" s="87">
        <f>BB386+BH386</f>
        <v>396273</v>
      </c>
      <c r="BK386" s="87">
        <f>BC386+BI386</f>
        <v>399072</v>
      </c>
      <c r="BL386" s="91"/>
      <c r="BM386" s="91"/>
      <c r="BN386" s="87">
        <f>BJ386+BL386</f>
        <v>396273</v>
      </c>
      <c r="BO386" s="87"/>
      <c r="BP386" s="87">
        <f>BK386+BM386</f>
        <v>399072</v>
      </c>
      <c r="BQ386" s="87"/>
      <c r="BR386" s="91"/>
      <c r="BS386" s="87">
        <f>BN386+BQ386</f>
        <v>396273</v>
      </c>
      <c r="BT386" s="87">
        <f>BO386</f>
        <v>0</v>
      </c>
      <c r="BU386" s="87">
        <f>BP386+BR386</f>
        <v>399072</v>
      </c>
      <c r="BV386" s="15"/>
      <c r="BW386" s="15"/>
      <c r="BX386" s="15"/>
    </row>
    <row r="387" spans="1:76" s="16" customFormat="1" ht="21.75" customHeight="1">
      <c r="A387" s="98"/>
      <c r="B387" s="99"/>
      <c r="C387" s="99"/>
      <c r="D387" s="100"/>
      <c r="E387" s="99"/>
      <c r="F387" s="87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1"/>
      <c r="S387" s="91"/>
      <c r="T387" s="91"/>
      <c r="U387" s="91"/>
      <c r="V387" s="91"/>
      <c r="W387" s="91"/>
      <c r="X387" s="91"/>
      <c r="Y387" s="91"/>
      <c r="Z387" s="91"/>
      <c r="AA387" s="92"/>
      <c r="AB387" s="92"/>
      <c r="AC387" s="92"/>
      <c r="AD387" s="92"/>
      <c r="AE387" s="92"/>
      <c r="AF387" s="91"/>
      <c r="AG387" s="91"/>
      <c r="AH387" s="91"/>
      <c r="AI387" s="91"/>
      <c r="AJ387" s="91"/>
      <c r="AK387" s="87"/>
      <c r="AL387" s="87"/>
      <c r="AM387" s="87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15"/>
      <c r="BW387" s="15"/>
      <c r="BX387" s="15"/>
    </row>
    <row r="388" spans="1:76" s="10" customFormat="1" ht="18.75">
      <c r="A388" s="79" t="s">
        <v>168</v>
      </c>
      <c r="B388" s="80" t="s">
        <v>145</v>
      </c>
      <c r="C388" s="80" t="s">
        <v>127</v>
      </c>
      <c r="D388" s="95"/>
      <c r="E388" s="80"/>
      <c r="F388" s="96">
        <f aca="true" t="shared" si="442" ref="F388:O388">F391+F389</f>
        <v>176479</v>
      </c>
      <c r="G388" s="96">
        <f t="shared" si="442"/>
        <v>81172</v>
      </c>
      <c r="H388" s="96">
        <f t="shared" si="442"/>
        <v>257651</v>
      </c>
      <c r="I388" s="96">
        <f t="shared" si="442"/>
        <v>0</v>
      </c>
      <c r="J388" s="96">
        <f t="shared" si="442"/>
        <v>275294</v>
      </c>
      <c r="K388" s="96">
        <f t="shared" si="442"/>
        <v>0</v>
      </c>
      <c r="L388" s="96">
        <f t="shared" si="442"/>
        <v>0</v>
      </c>
      <c r="M388" s="96">
        <f t="shared" si="442"/>
        <v>275294</v>
      </c>
      <c r="N388" s="96">
        <f t="shared" si="442"/>
        <v>-151829</v>
      </c>
      <c r="O388" s="96">
        <f t="shared" si="442"/>
        <v>123465</v>
      </c>
      <c r="P388" s="96">
        <f aca="true" t="shared" si="443" ref="P388:U388">P391+P389</f>
        <v>0</v>
      </c>
      <c r="Q388" s="96">
        <f t="shared" si="443"/>
        <v>121078</v>
      </c>
      <c r="R388" s="96">
        <f t="shared" si="443"/>
        <v>-669</v>
      </c>
      <c r="S388" s="96">
        <f t="shared" si="443"/>
        <v>0</v>
      </c>
      <c r="T388" s="96">
        <f t="shared" si="443"/>
        <v>122796</v>
      </c>
      <c r="U388" s="96">
        <f t="shared" si="443"/>
        <v>121078</v>
      </c>
      <c r="V388" s="96">
        <f aca="true" t="shared" si="444" ref="V388:AB388">V391+V389</f>
        <v>0</v>
      </c>
      <c r="W388" s="96">
        <f t="shared" si="444"/>
        <v>0</v>
      </c>
      <c r="X388" s="96">
        <f t="shared" si="444"/>
        <v>122796</v>
      </c>
      <c r="Y388" s="96">
        <f t="shared" si="444"/>
        <v>121078</v>
      </c>
      <c r="Z388" s="96">
        <f t="shared" si="444"/>
        <v>0</v>
      </c>
      <c r="AA388" s="97">
        <f t="shared" si="444"/>
        <v>122796</v>
      </c>
      <c r="AB388" s="97">
        <f t="shared" si="444"/>
        <v>121078</v>
      </c>
      <c r="AC388" s="97">
        <f>AC391+AC389</f>
        <v>0</v>
      </c>
      <c r="AD388" s="97">
        <f>AD391+AD389</f>
        <v>0</v>
      </c>
      <c r="AE388" s="97"/>
      <c r="AF388" s="96">
        <f aca="true" t="shared" si="445" ref="AF388:AM388">AF391+AF389</f>
        <v>122796</v>
      </c>
      <c r="AG388" s="96">
        <f t="shared" si="445"/>
        <v>0</v>
      </c>
      <c r="AH388" s="96">
        <f t="shared" si="445"/>
        <v>121078</v>
      </c>
      <c r="AI388" s="96">
        <f t="shared" si="445"/>
        <v>0</v>
      </c>
      <c r="AJ388" s="96">
        <f t="shared" si="445"/>
        <v>0</v>
      </c>
      <c r="AK388" s="96">
        <f t="shared" si="445"/>
        <v>122796</v>
      </c>
      <c r="AL388" s="96">
        <f t="shared" si="445"/>
        <v>0</v>
      </c>
      <c r="AM388" s="96">
        <f t="shared" si="445"/>
        <v>121078</v>
      </c>
      <c r="AN388" s="96">
        <f aca="true" t="shared" si="446" ref="AN388:AV388">AN391+AN389</f>
        <v>35211</v>
      </c>
      <c r="AO388" s="96">
        <f t="shared" si="446"/>
        <v>156289</v>
      </c>
      <c r="AP388" s="96">
        <f t="shared" si="446"/>
        <v>0</v>
      </c>
      <c r="AQ388" s="96">
        <f t="shared" si="446"/>
        <v>151086</v>
      </c>
      <c r="AR388" s="96">
        <f t="shared" si="446"/>
        <v>0</v>
      </c>
      <c r="AS388" s="96">
        <f t="shared" si="446"/>
        <v>0</v>
      </c>
      <c r="AT388" s="96">
        <f t="shared" si="446"/>
        <v>156289</v>
      </c>
      <c r="AU388" s="96">
        <f t="shared" si="446"/>
        <v>151086</v>
      </c>
      <c r="AV388" s="96">
        <f t="shared" si="446"/>
        <v>-6090</v>
      </c>
      <c r="AW388" s="96">
        <f>AW391+AW389</f>
        <v>4285</v>
      </c>
      <c r="AX388" s="96">
        <f>AX391+AX389</f>
        <v>150199</v>
      </c>
      <c r="AY388" s="96">
        <f>AY391+AY389</f>
        <v>155371</v>
      </c>
      <c r="AZ388" s="96">
        <f>AZ391+AZ389</f>
        <v>0</v>
      </c>
      <c r="BA388" s="96">
        <f>BA391+BA389</f>
        <v>0</v>
      </c>
      <c r="BB388" s="96">
        <f aca="true" t="shared" si="447" ref="BB388:BG388">BB391+BB389+BB393</f>
        <v>150199</v>
      </c>
      <c r="BC388" s="96">
        <f t="shared" si="447"/>
        <v>155371</v>
      </c>
      <c r="BD388" s="96">
        <f t="shared" si="447"/>
        <v>0</v>
      </c>
      <c r="BE388" s="96">
        <f t="shared" si="447"/>
        <v>0</v>
      </c>
      <c r="BF388" s="96">
        <f t="shared" si="447"/>
        <v>150199</v>
      </c>
      <c r="BG388" s="96">
        <f t="shared" si="447"/>
        <v>155371</v>
      </c>
      <c r="BH388" s="96">
        <f aca="true" t="shared" si="448" ref="BH388:BP388">BH391+BH389+BH393</f>
        <v>6500</v>
      </c>
      <c r="BI388" s="96">
        <f t="shared" si="448"/>
        <v>2400</v>
      </c>
      <c r="BJ388" s="96">
        <f t="shared" si="448"/>
        <v>156699</v>
      </c>
      <c r="BK388" s="96">
        <f t="shared" si="448"/>
        <v>157771</v>
      </c>
      <c r="BL388" s="96">
        <f t="shared" si="448"/>
        <v>0</v>
      </c>
      <c r="BM388" s="96">
        <f t="shared" si="448"/>
        <v>0</v>
      </c>
      <c r="BN388" s="96">
        <f t="shared" si="448"/>
        <v>156699</v>
      </c>
      <c r="BO388" s="96"/>
      <c r="BP388" s="96">
        <f t="shared" si="448"/>
        <v>157771</v>
      </c>
      <c r="BQ388" s="96">
        <f>BQ391+BQ389+BQ393</f>
        <v>0</v>
      </c>
      <c r="BR388" s="96">
        <f>BR391+BR389+BR393</f>
        <v>0</v>
      </c>
      <c r="BS388" s="96">
        <f>BS391+BS389+BS393</f>
        <v>156699</v>
      </c>
      <c r="BT388" s="96">
        <f>BT391+BT389+BT393</f>
        <v>0</v>
      </c>
      <c r="BU388" s="96">
        <f>BU391+BU389+BU393</f>
        <v>157771</v>
      </c>
      <c r="BV388" s="9"/>
      <c r="BW388" s="9"/>
      <c r="BX388" s="9"/>
    </row>
    <row r="389" spans="1:76" s="10" customFormat="1" ht="49.5">
      <c r="A389" s="98" t="s">
        <v>149</v>
      </c>
      <c r="B389" s="99" t="s">
        <v>145</v>
      </c>
      <c r="C389" s="99" t="s">
        <v>127</v>
      </c>
      <c r="D389" s="100" t="s">
        <v>38</v>
      </c>
      <c r="E389" s="99"/>
      <c r="F389" s="101">
        <f aca="true" t="shared" si="449" ref="F389:BC389">F390</f>
        <v>0</v>
      </c>
      <c r="G389" s="101">
        <f t="shared" si="449"/>
        <v>7008</v>
      </c>
      <c r="H389" s="101">
        <f t="shared" si="449"/>
        <v>7008</v>
      </c>
      <c r="I389" s="101">
        <f t="shared" si="449"/>
        <v>0</v>
      </c>
      <c r="J389" s="101">
        <f t="shared" si="449"/>
        <v>0</v>
      </c>
      <c r="K389" s="101">
        <f t="shared" si="449"/>
        <v>0</v>
      </c>
      <c r="L389" s="101">
        <f t="shared" si="449"/>
        <v>0</v>
      </c>
      <c r="M389" s="101">
        <f t="shared" si="449"/>
        <v>0</v>
      </c>
      <c r="N389" s="101">
        <f t="shared" si="449"/>
        <v>3000</v>
      </c>
      <c r="O389" s="101">
        <f t="shared" si="449"/>
        <v>3000</v>
      </c>
      <c r="P389" s="101">
        <f t="shared" si="449"/>
        <v>0</v>
      </c>
      <c r="Q389" s="101">
        <f t="shared" si="449"/>
        <v>2500</v>
      </c>
      <c r="R389" s="101">
        <f t="shared" si="449"/>
        <v>-669</v>
      </c>
      <c r="S389" s="101">
        <f t="shared" si="449"/>
        <v>0</v>
      </c>
      <c r="T389" s="101">
        <f t="shared" si="449"/>
        <v>2331</v>
      </c>
      <c r="U389" s="101">
        <f t="shared" si="449"/>
        <v>2500</v>
      </c>
      <c r="V389" s="101">
        <f t="shared" si="449"/>
        <v>0</v>
      </c>
      <c r="W389" s="101">
        <f t="shared" si="449"/>
        <v>0</v>
      </c>
      <c r="X389" s="101">
        <f t="shared" si="449"/>
        <v>2331</v>
      </c>
      <c r="Y389" s="101">
        <f t="shared" si="449"/>
        <v>2500</v>
      </c>
      <c r="Z389" s="101">
        <f t="shared" si="449"/>
        <v>0</v>
      </c>
      <c r="AA389" s="101">
        <f t="shared" si="449"/>
        <v>2331</v>
      </c>
      <c r="AB389" s="101">
        <f t="shared" si="449"/>
        <v>2500</v>
      </c>
      <c r="AC389" s="101">
        <f t="shared" si="449"/>
        <v>0</v>
      </c>
      <c r="AD389" s="101">
        <f t="shared" si="449"/>
        <v>0</v>
      </c>
      <c r="AE389" s="101"/>
      <c r="AF389" s="101">
        <f t="shared" si="449"/>
        <v>2331</v>
      </c>
      <c r="AG389" s="101">
        <f t="shared" si="449"/>
        <v>0</v>
      </c>
      <c r="AH389" s="101">
        <f t="shared" si="449"/>
        <v>2500</v>
      </c>
      <c r="AI389" s="101">
        <f t="shared" si="449"/>
        <v>0</v>
      </c>
      <c r="AJ389" s="101">
        <f t="shared" si="449"/>
        <v>0</v>
      </c>
      <c r="AK389" s="101">
        <f t="shared" si="449"/>
        <v>2331</v>
      </c>
      <c r="AL389" s="101">
        <f t="shared" si="449"/>
        <v>0</v>
      </c>
      <c r="AM389" s="101">
        <f t="shared" si="449"/>
        <v>2500</v>
      </c>
      <c r="AN389" s="101">
        <f t="shared" si="449"/>
        <v>10284</v>
      </c>
      <c r="AO389" s="101">
        <f t="shared" si="449"/>
        <v>12784</v>
      </c>
      <c r="AP389" s="101">
        <f t="shared" si="449"/>
        <v>0</v>
      </c>
      <c r="AQ389" s="101">
        <f t="shared" si="449"/>
        <v>7581</v>
      </c>
      <c r="AR389" s="101">
        <f t="shared" si="449"/>
        <v>0</v>
      </c>
      <c r="AS389" s="101">
        <f t="shared" si="449"/>
        <v>0</v>
      </c>
      <c r="AT389" s="101">
        <f t="shared" si="449"/>
        <v>12784</v>
      </c>
      <c r="AU389" s="101">
        <f t="shared" si="449"/>
        <v>7581</v>
      </c>
      <c r="AV389" s="101">
        <f t="shared" si="449"/>
        <v>-6090</v>
      </c>
      <c r="AW389" s="101">
        <f t="shared" si="449"/>
        <v>4285</v>
      </c>
      <c r="AX389" s="101">
        <f t="shared" si="449"/>
        <v>6694</v>
      </c>
      <c r="AY389" s="101">
        <f t="shared" si="449"/>
        <v>11866</v>
      </c>
      <c r="AZ389" s="101">
        <f t="shared" si="449"/>
        <v>0</v>
      </c>
      <c r="BA389" s="101">
        <f t="shared" si="449"/>
        <v>0</v>
      </c>
      <c r="BB389" s="101">
        <f t="shared" si="449"/>
        <v>6694</v>
      </c>
      <c r="BC389" s="101">
        <f t="shared" si="449"/>
        <v>11866</v>
      </c>
      <c r="BD389" s="87">
        <f aca="true" t="shared" si="450" ref="BD389:BU389">BD390</f>
        <v>-6694</v>
      </c>
      <c r="BE389" s="87">
        <f t="shared" si="450"/>
        <v>-11866</v>
      </c>
      <c r="BF389" s="101">
        <f t="shared" si="450"/>
        <v>0</v>
      </c>
      <c r="BG389" s="101">
        <f t="shared" si="450"/>
        <v>0</v>
      </c>
      <c r="BH389" s="87">
        <f t="shared" si="450"/>
        <v>6500</v>
      </c>
      <c r="BI389" s="87">
        <f t="shared" si="450"/>
        <v>2400</v>
      </c>
      <c r="BJ389" s="101">
        <f t="shared" si="450"/>
        <v>13194</v>
      </c>
      <c r="BK389" s="101">
        <f t="shared" si="450"/>
        <v>14266</v>
      </c>
      <c r="BL389" s="87">
        <f t="shared" si="450"/>
        <v>0</v>
      </c>
      <c r="BM389" s="87">
        <f t="shared" si="450"/>
        <v>0</v>
      </c>
      <c r="BN389" s="101">
        <f t="shared" si="450"/>
        <v>13194</v>
      </c>
      <c r="BO389" s="101"/>
      <c r="BP389" s="101">
        <f t="shared" si="450"/>
        <v>14266</v>
      </c>
      <c r="BQ389" s="101">
        <f t="shared" si="450"/>
        <v>0</v>
      </c>
      <c r="BR389" s="101">
        <f t="shared" si="450"/>
        <v>0</v>
      </c>
      <c r="BS389" s="101">
        <f t="shared" si="450"/>
        <v>13194</v>
      </c>
      <c r="BT389" s="101">
        <f t="shared" si="450"/>
        <v>0</v>
      </c>
      <c r="BU389" s="101">
        <f t="shared" si="450"/>
        <v>14266</v>
      </c>
      <c r="BV389" s="9"/>
      <c r="BW389" s="9"/>
      <c r="BX389" s="9"/>
    </row>
    <row r="390" spans="1:76" s="10" customFormat="1" ht="82.5">
      <c r="A390" s="98" t="s">
        <v>243</v>
      </c>
      <c r="B390" s="99" t="s">
        <v>145</v>
      </c>
      <c r="C390" s="99" t="s">
        <v>127</v>
      </c>
      <c r="D390" s="100" t="s">
        <v>38</v>
      </c>
      <c r="E390" s="99" t="s">
        <v>150</v>
      </c>
      <c r="F390" s="87"/>
      <c r="G390" s="87">
        <f>H390-F390</f>
        <v>7008</v>
      </c>
      <c r="H390" s="87">
        <v>7008</v>
      </c>
      <c r="I390" s="94"/>
      <c r="J390" s="94"/>
      <c r="K390" s="94"/>
      <c r="L390" s="94"/>
      <c r="M390" s="87"/>
      <c r="N390" s="87">
        <f>O390-M390</f>
        <v>3000</v>
      </c>
      <c r="O390" s="87">
        <v>3000</v>
      </c>
      <c r="P390" s="87"/>
      <c r="Q390" s="87">
        <v>2500</v>
      </c>
      <c r="R390" s="90">
        <v>-669</v>
      </c>
      <c r="S390" s="77"/>
      <c r="T390" s="87">
        <f>O390+R390</f>
        <v>2331</v>
      </c>
      <c r="U390" s="87">
        <f>Q390+S390</f>
        <v>2500</v>
      </c>
      <c r="V390" s="77"/>
      <c r="W390" s="77"/>
      <c r="X390" s="87">
        <f>T390+V390</f>
        <v>2331</v>
      </c>
      <c r="Y390" s="87">
        <f>U390+W390</f>
        <v>2500</v>
      </c>
      <c r="Z390" s="77"/>
      <c r="AA390" s="87">
        <f>X390+Z390</f>
        <v>2331</v>
      </c>
      <c r="AB390" s="87">
        <f>Y390</f>
        <v>2500</v>
      </c>
      <c r="AC390" s="77"/>
      <c r="AD390" s="77"/>
      <c r="AE390" s="77"/>
      <c r="AF390" s="87">
        <f>AA390+AC390</f>
        <v>2331</v>
      </c>
      <c r="AG390" s="77"/>
      <c r="AH390" s="87">
        <f>AB390</f>
        <v>2500</v>
      </c>
      <c r="AI390" s="77"/>
      <c r="AJ390" s="77"/>
      <c r="AK390" s="87">
        <f>AF390+AI390</f>
        <v>2331</v>
      </c>
      <c r="AL390" s="87">
        <f>AG390</f>
        <v>0</v>
      </c>
      <c r="AM390" s="87">
        <f>AH390+AJ390</f>
        <v>2500</v>
      </c>
      <c r="AN390" s="87">
        <f>AO390-AM390</f>
        <v>10284</v>
      </c>
      <c r="AO390" s="87">
        <v>12784</v>
      </c>
      <c r="AP390" s="87"/>
      <c r="AQ390" s="87">
        <v>7581</v>
      </c>
      <c r="AR390" s="87"/>
      <c r="AS390" s="77"/>
      <c r="AT390" s="87">
        <f>AO390+AR390</f>
        <v>12784</v>
      </c>
      <c r="AU390" s="87">
        <f>AQ390+AS390</f>
        <v>7581</v>
      </c>
      <c r="AV390" s="87">
        <v>-6090</v>
      </c>
      <c r="AW390" s="87">
        <v>4285</v>
      </c>
      <c r="AX390" s="87">
        <f>AT390+AV390</f>
        <v>6694</v>
      </c>
      <c r="AY390" s="87">
        <f>AU390+AW390</f>
        <v>11866</v>
      </c>
      <c r="AZ390" s="77"/>
      <c r="BA390" s="77"/>
      <c r="BB390" s="87">
        <f>AX390+AZ390</f>
        <v>6694</v>
      </c>
      <c r="BC390" s="87">
        <f>AY390+BA390</f>
        <v>11866</v>
      </c>
      <c r="BD390" s="87">
        <v>-6694</v>
      </c>
      <c r="BE390" s="87">
        <v>-11866</v>
      </c>
      <c r="BF390" s="87">
        <f>BB390+BD390</f>
        <v>0</v>
      </c>
      <c r="BG390" s="87">
        <f>BC390+BE390</f>
        <v>0</v>
      </c>
      <c r="BH390" s="87">
        <v>6500</v>
      </c>
      <c r="BI390" s="87">
        <v>2400</v>
      </c>
      <c r="BJ390" s="87">
        <f>BB390+BH390</f>
        <v>13194</v>
      </c>
      <c r="BK390" s="87">
        <f>BC390+BI390</f>
        <v>14266</v>
      </c>
      <c r="BL390" s="87"/>
      <c r="BM390" s="87"/>
      <c r="BN390" s="87">
        <f>BJ390+BL390</f>
        <v>13194</v>
      </c>
      <c r="BO390" s="87"/>
      <c r="BP390" s="87">
        <f>BK390+BM390</f>
        <v>14266</v>
      </c>
      <c r="BQ390" s="87"/>
      <c r="BR390" s="77"/>
      <c r="BS390" s="87">
        <f>BN390+BQ390</f>
        <v>13194</v>
      </c>
      <c r="BT390" s="87">
        <f>BO390</f>
        <v>0</v>
      </c>
      <c r="BU390" s="87">
        <f>BP390+BR390</f>
        <v>14266</v>
      </c>
      <c r="BV390" s="9"/>
      <c r="BW390" s="9"/>
      <c r="BX390" s="9"/>
    </row>
    <row r="391" spans="1:76" s="14" customFormat="1" ht="32.25" customHeight="1">
      <c r="A391" s="98" t="s">
        <v>99</v>
      </c>
      <c r="B391" s="99" t="s">
        <v>145</v>
      </c>
      <c r="C391" s="99" t="s">
        <v>127</v>
      </c>
      <c r="D391" s="100" t="s">
        <v>100</v>
      </c>
      <c r="E391" s="99"/>
      <c r="F391" s="101">
        <f aca="true" t="shared" si="451" ref="F391:BC391">F392</f>
        <v>176479</v>
      </c>
      <c r="G391" s="101">
        <f t="shared" si="451"/>
        <v>74164</v>
      </c>
      <c r="H391" s="101">
        <f t="shared" si="451"/>
        <v>250643</v>
      </c>
      <c r="I391" s="101">
        <f t="shared" si="451"/>
        <v>0</v>
      </c>
      <c r="J391" s="101">
        <f t="shared" si="451"/>
        <v>275294</v>
      </c>
      <c r="K391" s="101">
        <f t="shared" si="451"/>
        <v>0</v>
      </c>
      <c r="L391" s="101">
        <f t="shared" si="451"/>
        <v>0</v>
      </c>
      <c r="M391" s="101">
        <f t="shared" si="451"/>
        <v>275294</v>
      </c>
      <c r="N391" s="101">
        <f t="shared" si="451"/>
        <v>-154829</v>
      </c>
      <c r="O391" s="101">
        <f t="shared" si="451"/>
        <v>120465</v>
      </c>
      <c r="P391" s="101">
        <f t="shared" si="451"/>
        <v>0</v>
      </c>
      <c r="Q391" s="101">
        <f t="shared" si="451"/>
        <v>118578</v>
      </c>
      <c r="R391" s="101">
        <f t="shared" si="451"/>
        <v>0</v>
      </c>
      <c r="S391" s="101">
        <f t="shared" si="451"/>
        <v>0</v>
      </c>
      <c r="T391" s="101">
        <f t="shared" si="451"/>
        <v>120465</v>
      </c>
      <c r="U391" s="101">
        <f t="shared" si="451"/>
        <v>118578</v>
      </c>
      <c r="V391" s="101">
        <f t="shared" si="451"/>
        <v>0</v>
      </c>
      <c r="W391" s="101">
        <f t="shared" si="451"/>
        <v>0</v>
      </c>
      <c r="X391" s="101">
        <f t="shared" si="451"/>
        <v>120465</v>
      </c>
      <c r="Y391" s="101">
        <f t="shared" si="451"/>
        <v>118578</v>
      </c>
      <c r="Z391" s="101">
        <f t="shared" si="451"/>
        <v>0</v>
      </c>
      <c r="AA391" s="102">
        <f t="shared" si="451"/>
        <v>120465</v>
      </c>
      <c r="AB391" s="102">
        <f t="shared" si="451"/>
        <v>118578</v>
      </c>
      <c r="AC391" s="102">
        <f t="shared" si="451"/>
        <v>0</v>
      </c>
      <c r="AD391" s="102">
        <f t="shared" si="451"/>
        <v>0</v>
      </c>
      <c r="AE391" s="102"/>
      <c r="AF391" s="101">
        <f t="shared" si="451"/>
        <v>120465</v>
      </c>
      <c r="AG391" s="101">
        <f t="shared" si="451"/>
        <v>0</v>
      </c>
      <c r="AH391" s="101">
        <f t="shared" si="451"/>
        <v>118578</v>
      </c>
      <c r="AI391" s="101">
        <f t="shared" si="451"/>
        <v>0</v>
      </c>
      <c r="AJ391" s="101">
        <f t="shared" si="451"/>
        <v>0</v>
      </c>
      <c r="AK391" s="101">
        <f t="shared" si="451"/>
        <v>120465</v>
      </c>
      <c r="AL391" s="101">
        <f t="shared" si="451"/>
        <v>0</v>
      </c>
      <c r="AM391" s="101">
        <f t="shared" si="451"/>
        <v>118578</v>
      </c>
      <c r="AN391" s="101">
        <f t="shared" si="451"/>
        <v>24927</v>
      </c>
      <c r="AO391" s="101">
        <f t="shared" si="451"/>
        <v>143505</v>
      </c>
      <c r="AP391" s="101">
        <f t="shared" si="451"/>
        <v>0</v>
      </c>
      <c r="AQ391" s="101">
        <f t="shared" si="451"/>
        <v>143505</v>
      </c>
      <c r="AR391" s="101">
        <f t="shared" si="451"/>
        <v>0</v>
      </c>
      <c r="AS391" s="101">
        <f t="shared" si="451"/>
        <v>0</v>
      </c>
      <c r="AT391" s="101">
        <f t="shared" si="451"/>
        <v>143505</v>
      </c>
      <c r="AU391" s="101">
        <f t="shared" si="451"/>
        <v>143505</v>
      </c>
      <c r="AV391" s="101">
        <f t="shared" si="451"/>
        <v>0</v>
      </c>
      <c r="AW391" s="101">
        <f t="shared" si="451"/>
        <v>0</v>
      </c>
      <c r="AX391" s="101">
        <f t="shared" si="451"/>
        <v>143505</v>
      </c>
      <c r="AY391" s="101">
        <f t="shared" si="451"/>
        <v>143505</v>
      </c>
      <c r="AZ391" s="101">
        <f t="shared" si="451"/>
        <v>0</v>
      </c>
      <c r="BA391" s="101">
        <f t="shared" si="451"/>
        <v>0</v>
      </c>
      <c r="BB391" s="101">
        <f t="shared" si="451"/>
        <v>143505</v>
      </c>
      <c r="BC391" s="101">
        <f t="shared" si="451"/>
        <v>143505</v>
      </c>
      <c r="BD391" s="89"/>
      <c r="BE391" s="89"/>
      <c r="BF391" s="101">
        <f aca="true" t="shared" si="452" ref="BF391:BU391">BF392</f>
        <v>143505</v>
      </c>
      <c r="BG391" s="101">
        <f t="shared" si="452"/>
        <v>143505</v>
      </c>
      <c r="BH391" s="101">
        <f t="shared" si="452"/>
        <v>0</v>
      </c>
      <c r="BI391" s="101">
        <f t="shared" si="452"/>
        <v>0</v>
      </c>
      <c r="BJ391" s="101">
        <f t="shared" si="452"/>
        <v>143505</v>
      </c>
      <c r="BK391" s="101">
        <f t="shared" si="452"/>
        <v>143505</v>
      </c>
      <c r="BL391" s="101">
        <f t="shared" si="452"/>
        <v>0</v>
      </c>
      <c r="BM391" s="101">
        <f t="shared" si="452"/>
        <v>0</v>
      </c>
      <c r="BN391" s="101">
        <f t="shared" si="452"/>
        <v>143505</v>
      </c>
      <c r="BO391" s="101"/>
      <c r="BP391" s="101">
        <f t="shared" si="452"/>
        <v>143505</v>
      </c>
      <c r="BQ391" s="101">
        <f t="shared" si="452"/>
        <v>0</v>
      </c>
      <c r="BR391" s="101">
        <f t="shared" si="452"/>
        <v>0</v>
      </c>
      <c r="BS391" s="101">
        <f t="shared" si="452"/>
        <v>143505</v>
      </c>
      <c r="BT391" s="101">
        <f t="shared" si="452"/>
        <v>0</v>
      </c>
      <c r="BU391" s="101">
        <f t="shared" si="452"/>
        <v>143505</v>
      </c>
      <c r="BV391" s="13"/>
      <c r="BW391" s="13"/>
      <c r="BX391" s="13"/>
    </row>
    <row r="392" spans="1:76" s="16" customFormat="1" ht="35.25" customHeight="1">
      <c r="A392" s="98" t="s">
        <v>128</v>
      </c>
      <c r="B392" s="99" t="s">
        <v>145</v>
      </c>
      <c r="C392" s="99" t="s">
        <v>127</v>
      </c>
      <c r="D392" s="100" t="s">
        <v>100</v>
      </c>
      <c r="E392" s="99" t="s">
        <v>129</v>
      </c>
      <c r="F392" s="87">
        <v>176479</v>
      </c>
      <c r="G392" s="87">
        <f>H392-F392</f>
        <v>74164</v>
      </c>
      <c r="H392" s="87">
        <v>250643</v>
      </c>
      <c r="I392" s="87"/>
      <c r="J392" s="87">
        <v>275294</v>
      </c>
      <c r="K392" s="90"/>
      <c r="L392" s="90"/>
      <c r="M392" s="87">
        <v>275294</v>
      </c>
      <c r="N392" s="87">
        <f>O392-M392</f>
        <v>-154829</v>
      </c>
      <c r="O392" s="87">
        <v>120465</v>
      </c>
      <c r="P392" s="87"/>
      <c r="Q392" s="87">
        <v>118578</v>
      </c>
      <c r="R392" s="91"/>
      <c r="S392" s="91"/>
      <c r="T392" s="87">
        <f>O392+R392</f>
        <v>120465</v>
      </c>
      <c r="U392" s="87">
        <f>Q392+S392</f>
        <v>118578</v>
      </c>
      <c r="V392" s="91"/>
      <c r="W392" s="91"/>
      <c r="X392" s="87">
        <f>T392+V392</f>
        <v>120465</v>
      </c>
      <c r="Y392" s="87">
        <f>U392+W392</f>
        <v>118578</v>
      </c>
      <c r="Z392" s="91"/>
      <c r="AA392" s="88">
        <f>X392+Z392</f>
        <v>120465</v>
      </c>
      <c r="AB392" s="88">
        <f>Y392</f>
        <v>118578</v>
      </c>
      <c r="AC392" s="92"/>
      <c r="AD392" s="92"/>
      <c r="AE392" s="92"/>
      <c r="AF392" s="87">
        <f>AA392+AC392</f>
        <v>120465</v>
      </c>
      <c r="AG392" s="91"/>
      <c r="AH392" s="87">
        <f>AB392</f>
        <v>118578</v>
      </c>
      <c r="AI392" s="91"/>
      <c r="AJ392" s="91"/>
      <c r="AK392" s="87">
        <f>AF392+AI392</f>
        <v>120465</v>
      </c>
      <c r="AL392" s="87">
        <f>AG392</f>
        <v>0</v>
      </c>
      <c r="AM392" s="87">
        <f>AH392+AJ392</f>
        <v>118578</v>
      </c>
      <c r="AN392" s="87">
        <f>AO392-AM392</f>
        <v>24927</v>
      </c>
      <c r="AO392" s="87">
        <v>143505</v>
      </c>
      <c r="AP392" s="87"/>
      <c r="AQ392" s="87">
        <v>143505</v>
      </c>
      <c r="AR392" s="87"/>
      <c r="AS392" s="91"/>
      <c r="AT392" s="87">
        <f>AO392+AR392</f>
        <v>143505</v>
      </c>
      <c r="AU392" s="87">
        <f>AQ392+AS392</f>
        <v>143505</v>
      </c>
      <c r="AV392" s="91"/>
      <c r="AW392" s="91"/>
      <c r="AX392" s="87">
        <f>AT392+AV392</f>
        <v>143505</v>
      </c>
      <c r="AY392" s="87">
        <f>AU392</f>
        <v>143505</v>
      </c>
      <c r="AZ392" s="91"/>
      <c r="BA392" s="91"/>
      <c r="BB392" s="87">
        <f>AX392+AZ392</f>
        <v>143505</v>
      </c>
      <c r="BC392" s="87">
        <f>AY392+BA392</f>
        <v>143505</v>
      </c>
      <c r="BD392" s="91"/>
      <c r="BE392" s="91"/>
      <c r="BF392" s="87">
        <f>BB392+BD392</f>
        <v>143505</v>
      </c>
      <c r="BG392" s="87">
        <f>BC392+BE392</f>
        <v>143505</v>
      </c>
      <c r="BH392" s="91"/>
      <c r="BI392" s="91"/>
      <c r="BJ392" s="87">
        <f>BB392+BH392</f>
        <v>143505</v>
      </c>
      <c r="BK392" s="87">
        <f>BC392+BI392</f>
        <v>143505</v>
      </c>
      <c r="BL392" s="91"/>
      <c r="BM392" s="91"/>
      <c r="BN392" s="87">
        <f>BJ392+BL392</f>
        <v>143505</v>
      </c>
      <c r="BO392" s="87"/>
      <c r="BP392" s="87">
        <f>BK392+BM392</f>
        <v>143505</v>
      </c>
      <c r="BQ392" s="87"/>
      <c r="BR392" s="91"/>
      <c r="BS392" s="87">
        <f>BN392+BQ392</f>
        <v>143505</v>
      </c>
      <c r="BT392" s="87">
        <f>BO392</f>
        <v>0</v>
      </c>
      <c r="BU392" s="87">
        <f>BP392+BR392</f>
        <v>143505</v>
      </c>
      <c r="BV392" s="15"/>
      <c r="BW392" s="15"/>
      <c r="BX392" s="15"/>
    </row>
    <row r="393" spans="1:76" s="16" customFormat="1" ht="20.25" customHeight="1">
      <c r="A393" s="98" t="s">
        <v>120</v>
      </c>
      <c r="B393" s="99" t="s">
        <v>145</v>
      </c>
      <c r="C393" s="99" t="s">
        <v>127</v>
      </c>
      <c r="D393" s="100" t="s">
        <v>121</v>
      </c>
      <c r="E393" s="99"/>
      <c r="F393" s="87"/>
      <c r="G393" s="87"/>
      <c r="H393" s="87"/>
      <c r="I393" s="87"/>
      <c r="J393" s="87"/>
      <c r="K393" s="90"/>
      <c r="L393" s="90"/>
      <c r="M393" s="87"/>
      <c r="N393" s="87"/>
      <c r="O393" s="87"/>
      <c r="P393" s="87"/>
      <c r="Q393" s="87"/>
      <c r="R393" s="91"/>
      <c r="S393" s="91"/>
      <c r="T393" s="87"/>
      <c r="U393" s="87"/>
      <c r="V393" s="91"/>
      <c r="W393" s="91"/>
      <c r="X393" s="87"/>
      <c r="Y393" s="87"/>
      <c r="Z393" s="91"/>
      <c r="AA393" s="88"/>
      <c r="AB393" s="88"/>
      <c r="AC393" s="92"/>
      <c r="AD393" s="92"/>
      <c r="AE393" s="92"/>
      <c r="AF393" s="87"/>
      <c r="AG393" s="91"/>
      <c r="AH393" s="87"/>
      <c r="AI393" s="91"/>
      <c r="AJ393" s="91"/>
      <c r="AK393" s="87"/>
      <c r="AL393" s="87"/>
      <c r="AM393" s="87"/>
      <c r="AN393" s="87"/>
      <c r="AO393" s="87"/>
      <c r="AP393" s="87"/>
      <c r="AQ393" s="87"/>
      <c r="AR393" s="87"/>
      <c r="AS393" s="91"/>
      <c r="AT393" s="87"/>
      <c r="AU393" s="87"/>
      <c r="AV393" s="91"/>
      <c r="AW393" s="91"/>
      <c r="AX393" s="87"/>
      <c r="AY393" s="87"/>
      <c r="AZ393" s="91"/>
      <c r="BA393" s="91"/>
      <c r="BB393" s="87">
        <f>BB394</f>
        <v>0</v>
      </c>
      <c r="BC393" s="87">
        <f aca="true" t="shared" si="453" ref="BC393:BM394">BC394</f>
        <v>0</v>
      </c>
      <c r="BD393" s="87">
        <f t="shared" si="453"/>
        <v>6694</v>
      </c>
      <c r="BE393" s="87">
        <f t="shared" si="453"/>
        <v>11866</v>
      </c>
      <c r="BF393" s="87">
        <f t="shared" si="453"/>
        <v>6694</v>
      </c>
      <c r="BG393" s="87">
        <f t="shared" si="453"/>
        <v>11866</v>
      </c>
      <c r="BH393" s="87">
        <f t="shared" si="453"/>
        <v>0</v>
      </c>
      <c r="BI393" s="87">
        <f t="shared" si="453"/>
        <v>0</v>
      </c>
      <c r="BJ393" s="87">
        <f>BJ394</f>
        <v>0</v>
      </c>
      <c r="BK393" s="87">
        <f>BK394</f>
        <v>0</v>
      </c>
      <c r="BL393" s="87">
        <f t="shared" si="453"/>
        <v>0</v>
      </c>
      <c r="BM393" s="87">
        <f t="shared" si="453"/>
        <v>0</v>
      </c>
      <c r="BN393" s="87">
        <f>BN394</f>
        <v>0</v>
      </c>
      <c r="BO393" s="87"/>
      <c r="BP393" s="87">
        <f>BP394</f>
        <v>0</v>
      </c>
      <c r="BQ393" s="87"/>
      <c r="BR393" s="91"/>
      <c r="BS393" s="91"/>
      <c r="BT393" s="91"/>
      <c r="BU393" s="91"/>
      <c r="BV393" s="15"/>
      <c r="BW393" s="15"/>
      <c r="BX393" s="15"/>
    </row>
    <row r="394" spans="1:76" s="16" customFormat="1" ht="53.25" customHeight="1" hidden="1">
      <c r="A394" s="98" t="s">
        <v>360</v>
      </c>
      <c r="B394" s="99" t="s">
        <v>145</v>
      </c>
      <c r="C394" s="99" t="s">
        <v>127</v>
      </c>
      <c r="D394" s="100" t="s">
        <v>361</v>
      </c>
      <c r="E394" s="99"/>
      <c r="F394" s="87"/>
      <c r="G394" s="87"/>
      <c r="H394" s="87"/>
      <c r="I394" s="87"/>
      <c r="J394" s="87"/>
      <c r="K394" s="90"/>
      <c r="L394" s="90"/>
      <c r="M394" s="87"/>
      <c r="N394" s="87"/>
      <c r="O394" s="87"/>
      <c r="P394" s="87"/>
      <c r="Q394" s="87"/>
      <c r="R394" s="91"/>
      <c r="S394" s="91"/>
      <c r="T394" s="87"/>
      <c r="U394" s="87"/>
      <c r="V394" s="91"/>
      <c r="W394" s="91"/>
      <c r="X394" s="87"/>
      <c r="Y394" s="87"/>
      <c r="Z394" s="91"/>
      <c r="AA394" s="88"/>
      <c r="AB394" s="88"/>
      <c r="AC394" s="92"/>
      <c r="AD394" s="92"/>
      <c r="AE394" s="92"/>
      <c r="AF394" s="87"/>
      <c r="AG394" s="91"/>
      <c r="AH394" s="87"/>
      <c r="AI394" s="91"/>
      <c r="AJ394" s="91"/>
      <c r="AK394" s="87"/>
      <c r="AL394" s="87"/>
      <c r="AM394" s="87"/>
      <c r="AN394" s="87"/>
      <c r="AO394" s="87"/>
      <c r="AP394" s="87"/>
      <c r="AQ394" s="87"/>
      <c r="AR394" s="87"/>
      <c r="AS394" s="91"/>
      <c r="AT394" s="87"/>
      <c r="AU394" s="87"/>
      <c r="AV394" s="91"/>
      <c r="AW394" s="91"/>
      <c r="AX394" s="87"/>
      <c r="AY394" s="87"/>
      <c r="AZ394" s="91"/>
      <c r="BA394" s="91"/>
      <c r="BB394" s="87">
        <f>BB395</f>
        <v>0</v>
      </c>
      <c r="BC394" s="87">
        <f t="shared" si="453"/>
        <v>0</v>
      </c>
      <c r="BD394" s="87">
        <f t="shared" si="453"/>
        <v>6694</v>
      </c>
      <c r="BE394" s="87">
        <f t="shared" si="453"/>
        <v>11866</v>
      </c>
      <c r="BF394" s="87">
        <f t="shared" si="453"/>
        <v>6694</v>
      </c>
      <c r="BG394" s="87">
        <f t="shared" si="453"/>
        <v>11866</v>
      </c>
      <c r="BH394" s="87">
        <f t="shared" si="453"/>
        <v>0</v>
      </c>
      <c r="BI394" s="87">
        <f t="shared" si="453"/>
        <v>0</v>
      </c>
      <c r="BJ394" s="87">
        <f>BJ395</f>
        <v>0</v>
      </c>
      <c r="BK394" s="87">
        <f>BK395</f>
        <v>0</v>
      </c>
      <c r="BL394" s="87">
        <f t="shared" si="453"/>
        <v>0</v>
      </c>
      <c r="BM394" s="87">
        <f t="shared" si="453"/>
        <v>0</v>
      </c>
      <c r="BN394" s="87">
        <f>BN395</f>
        <v>0</v>
      </c>
      <c r="BO394" s="87"/>
      <c r="BP394" s="87">
        <f>BP395</f>
        <v>0</v>
      </c>
      <c r="BQ394" s="87"/>
      <c r="BR394" s="91"/>
      <c r="BS394" s="91"/>
      <c r="BT394" s="91"/>
      <c r="BU394" s="91"/>
      <c r="BV394" s="15"/>
      <c r="BW394" s="15"/>
      <c r="BX394" s="15"/>
    </row>
    <row r="395" spans="1:76" s="16" customFormat="1" ht="87.75" customHeight="1" hidden="1">
      <c r="A395" s="98" t="s">
        <v>243</v>
      </c>
      <c r="B395" s="99" t="s">
        <v>145</v>
      </c>
      <c r="C395" s="99" t="s">
        <v>127</v>
      </c>
      <c r="D395" s="100" t="s">
        <v>361</v>
      </c>
      <c r="E395" s="99" t="s">
        <v>150</v>
      </c>
      <c r="F395" s="87"/>
      <c r="G395" s="87"/>
      <c r="H395" s="87"/>
      <c r="I395" s="87"/>
      <c r="J395" s="87"/>
      <c r="K395" s="90"/>
      <c r="L395" s="90"/>
      <c r="M395" s="87"/>
      <c r="N395" s="87"/>
      <c r="O395" s="87"/>
      <c r="P395" s="87"/>
      <c r="Q395" s="87"/>
      <c r="R395" s="91"/>
      <c r="S395" s="91"/>
      <c r="T395" s="87"/>
      <c r="U395" s="87"/>
      <c r="V395" s="91"/>
      <c r="W395" s="91"/>
      <c r="X395" s="87"/>
      <c r="Y395" s="87"/>
      <c r="Z395" s="91"/>
      <c r="AA395" s="88"/>
      <c r="AB395" s="88"/>
      <c r="AC395" s="92"/>
      <c r="AD395" s="92"/>
      <c r="AE395" s="92"/>
      <c r="AF395" s="87"/>
      <c r="AG395" s="91"/>
      <c r="AH395" s="87"/>
      <c r="AI395" s="91"/>
      <c r="AJ395" s="91"/>
      <c r="AK395" s="87"/>
      <c r="AL395" s="87"/>
      <c r="AM395" s="87"/>
      <c r="AN395" s="87"/>
      <c r="AO395" s="87"/>
      <c r="AP395" s="87"/>
      <c r="AQ395" s="87"/>
      <c r="AR395" s="87"/>
      <c r="AS395" s="91"/>
      <c r="AT395" s="87"/>
      <c r="AU395" s="87"/>
      <c r="AV395" s="91"/>
      <c r="AW395" s="91"/>
      <c r="AX395" s="87"/>
      <c r="AY395" s="87"/>
      <c r="AZ395" s="91"/>
      <c r="BA395" s="91"/>
      <c r="BB395" s="87"/>
      <c r="BC395" s="87"/>
      <c r="BD395" s="87">
        <v>6694</v>
      </c>
      <c r="BE395" s="87">
        <v>11866</v>
      </c>
      <c r="BF395" s="87">
        <f>BB395+BD395</f>
        <v>6694</v>
      </c>
      <c r="BG395" s="87">
        <f>BC395+BE395</f>
        <v>11866</v>
      </c>
      <c r="BH395" s="91"/>
      <c r="BI395" s="91"/>
      <c r="BJ395" s="87">
        <f>BB395+BH395</f>
        <v>0</v>
      </c>
      <c r="BK395" s="87">
        <f>BC395+BI395</f>
        <v>0</v>
      </c>
      <c r="BL395" s="91"/>
      <c r="BM395" s="91"/>
      <c r="BN395" s="87">
        <f>BJ395+BL395</f>
        <v>0</v>
      </c>
      <c r="BO395" s="87"/>
      <c r="BP395" s="87">
        <f>BK395+BM395</f>
        <v>0</v>
      </c>
      <c r="BQ395" s="87"/>
      <c r="BR395" s="91"/>
      <c r="BS395" s="91"/>
      <c r="BT395" s="91"/>
      <c r="BU395" s="91"/>
      <c r="BV395" s="15"/>
      <c r="BW395" s="15"/>
      <c r="BX395" s="15"/>
    </row>
    <row r="396" spans="1:76" s="16" customFormat="1" ht="16.5">
      <c r="A396" s="98"/>
      <c r="B396" s="99"/>
      <c r="C396" s="99"/>
      <c r="D396" s="100"/>
      <c r="E396" s="99"/>
      <c r="F396" s="87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1"/>
      <c r="S396" s="91"/>
      <c r="T396" s="91"/>
      <c r="U396" s="91"/>
      <c r="V396" s="91"/>
      <c r="W396" s="91"/>
      <c r="X396" s="91"/>
      <c r="Y396" s="91"/>
      <c r="Z396" s="91"/>
      <c r="AA396" s="92"/>
      <c r="AB396" s="92"/>
      <c r="AC396" s="92"/>
      <c r="AD396" s="92"/>
      <c r="AE396" s="92"/>
      <c r="AF396" s="91"/>
      <c r="AG396" s="91"/>
      <c r="AH396" s="91"/>
      <c r="AI396" s="91"/>
      <c r="AJ396" s="91"/>
      <c r="AK396" s="87"/>
      <c r="AL396" s="87"/>
      <c r="AM396" s="87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15"/>
      <c r="BW396" s="15"/>
      <c r="BX396" s="15"/>
    </row>
    <row r="397" spans="1:76" s="16" customFormat="1" ht="24.75" customHeight="1">
      <c r="A397" s="79" t="s">
        <v>0</v>
      </c>
      <c r="B397" s="80" t="s">
        <v>145</v>
      </c>
      <c r="C397" s="80" t="s">
        <v>134</v>
      </c>
      <c r="D397" s="95"/>
      <c r="E397" s="80"/>
      <c r="F397" s="96">
        <f aca="true" t="shared" si="454" ref="F397:V398">F398</f>
        <v>229141</v>
      </c>
      <c r="G397" s="96">
        <f t="shared" si="454"/>
        <v>28032</v>
      </c>
      <c r="H397" s="96">
        <f t="shared" si="454"/>
        <v>257173</v>
      </c>
      <c r="I397" s="96">
        <f t="shared" si="454"/>
        <v>0</v>
      </c>
      <c r="J397" s="96">
        <f t="shared" si="454"/>
        <v>275614</v>
      </c>
      <c r="K397" s="96">
        <f t="shared" si="454"/>
        <v>0</v>
      </c>
      <c r="L397" s="96">
        <f t="shared" si="454"/>
        <v>0</v>
      </c>
      <c r="M397" s="96">
        <f t="shared" si="454"/>
        <v>275614</v>
      </c>
      <c r="N397" s="96">
        <f t="shared" si="454"/>
        <v>-60549</v>
      </c>
      <c r="O397" s="96">
        <f t="shared" si="454"/>
        <v>215065</v>
      </c>
      <c r="P397" s="96">
        <f t="shared" si="454"/>
        <v>0</v>
      </c>
      <c r="Q397" s="96">
        <f t="shared" si="454"/>
        <v>200287</v>
      </c>
      <c r="R397" s="96">
        <f t="shared" si="454"/>
        <v>0</v>
      </c>
      <c r="S397" s="96">
        <f t="shared" si="454"/>
        <v>0</v>
      </c>
      <c r="T397" s="96">
        <f t="shared" si="454"/>
        <v>215065</v>
      </c>
      <c r="U397" s="96">
        <f t="shared" si="454"/>
        <v>200287</v>
      </c>
      <c r="V397" s="96">
        <f t="shared" si="454"/>
        <v>0</v>
      </c>
      <c r="W397" s="96">
        <f aca="true" t="shared" si="455" ref="V397:AK398">W398</f>
        <v>0</v>
      </c>
      <c r="X397" s="96">
        <f t="shared" si="455"/>
        <v>215065</v>
      </c>
      <c r="Y397" s="96">
        <f t="shared" si="455"/>
        <v>200287</v>
      </c>
      <c r="Z397" s="96">
        <f t="shared" si="455"/>
        <v>0</v>
      </c>
      <c r="AA397" s="97">
        <f t="shared" si="455"/>
        <v>215065</v>
      </c>
      <c r="AB397" s="97">
        <f t="shared" si="455"/>
        <v>200287</v>
      </c>
      <c r="AC397" s="97">
        <f t="shared" si="455"/>
        <v>0</v>
      </c>
      <c r="AD397" s="97">
        <f t="shared" si="455"/>
        <v>0</v>
      </c>
      <c r="AE397" s="97"/>
      <c r="AF397" s="96">
        <f t="shared" si="455"/>
        <v>215065</v>
      </c>
      <c r="AG397" s="96">
        <f t="shared" si="455"/>
        <v>0</v>
      </c>
      <c r="AH397" s="96">
        <f t="shared" si="455"/>
        <v>200287</v>
      </c>
      <c r="AI397" s="96">
        <f t="shared" si="455"/>
        <v>0</v>
      </c>
      <c r="AJ397" s="96">
        <f t="shared" si="455"/>
        <v>0</v>
      </c>
      <c r="AK397" s="96">
        <f t="shared" si="455"/>
        <v>215065</v>
      </c>
      <c r="AL397" s="96">
        <f aca="true" t="shared" si="456" ref="AI397:AZ398">AL398</f>
        <v>0</v>
      </c>
      <c r="AM397" s="96">
        <f t="shared" si="456"/>
        <v>200287</v>
      </c>
      <c r="AN397" s="96">
        <f t="shared" si="456"/>
        <v>38710</v>
      </c>
      <c r="AO397" s="96">
        <f t="shared" si="456"/>
        <v>238997</v>
      </c>
      <c r="AP397" s="96">
        <f t="shared" si="456"/>
        <v>0</v>
      </c>
      <c r="AQ397" s="96">
        <f t="shared" si="456"/>
        <v>238997</v>
      </c>
      <c r="AR397" s="96">
        <f t="shared" si="456"/>
        <v>0</v>
      </c>
      <c r="AS397" s="96">
        <f t="shared" si="456"/>
        <v>0</v>
      </c>
      <c r="AT397" s="96">
        <f t="shared" si="456"/>
        <v>238997</v>
      </c>
      <c r="AU397" s="96">
        <f t="shared" si="456"/>
        <v>238997</v>
      </c>
      <c r="AV397" s="96">
        <f t="shared" si="456"/>
        <v>0</v>
      </c>
      <c r="AW397" s="96">
        <f t="shared" si="456"/>
        <v>0</v>
      </c>
      <c r="AX397" s="96">
        <f t="shared" si="456"/>
        <v>238997</v>
      </c>
      <c r="AY397" s="96">
        <f t="shared" si="456"/>
        <v>238997</v>
      </c>
      <c r="AZ397" s="96">
        <f t="shared" si="456"/>
        <v>0</v>
      </c>
      <c r="BA397" s="96">
        <f aca="true" t="shared" si="457" ref="AZ397:BC398">BA398</f>
        <v>0</v>
      </c>
      <c r="BB397" s="96">
        <f t="shared" si="457"/>
        <v>238997</v>
      </c>
      <c r="BC397" s="96">
        <f t="shared" si="457"/>
        <v>238997</v>
      </c>
      <c r="BD397" s="91"/>
      <c r="BE397" s="91"/>
      <c r="BF397" s="96">
        <f aca="true" t="shared" si="458" ref="BF397:BU398">BF398</f>
        <v>238997</v>
      </c>
      <c r="BG397" s="96">
        <f t="shared" si="458"/>
        <v>238997</v>
      </c>
      <c r="BH397" s="96">
        <f t="shared" si="458"/>
        <v>0</v>
      </c>
      <c r="BI397" s="96">
        <f t="shared" si="458"/>
        <v>0</v>
      </c>
      <c r="BJ397" s="96">
        <f t="shared" si="458"/>
        <v>238997</v>
      </c>
      <c r="BK397" s="96">
        <f t="shared" si="458"/>
        <v>238997</v>
      </c>
      <c r="BL397" s="96">
        <f t="shared" si="458"/>
        <v>0</v>
      </c>
      <c r="BM397" s="96">
        <f t="shared" si="458"/>
        <v>0</v>
      </c>
      <c r="BN397" s="96">
        <f t="shared" si="458"/>
        <v>238997</v>
      </c>
      <c r="BO397" s="96"/>
      <c r="BP397" s="96">
        <f t="shared" si="458"/>
        <v>238997</v>
      </c>
      <c r="BQ397" s="96">
        <f t="shared" si="458"/>
        <v>0</v>
      </c>
      <c r="BR397" s="96">
        <f t="shared" si="458"/>
        <v>0</v>
      </c>
      <c r="BS397" s="96">
        <f t="shared" si="458"/>
        <v>238997</v>
      </c>
      <c r="BT397" s="96">
        <f t="shared" si="458"/>
        <v>0</v>
      </c>
      <c r="BU397" s="96">
        <f t="shared" si="458"/>
        <v>238997</v>
      </c>
      <c r="BV397" s="15"/>
      <c r="BW397" s="15"/>
      <c r="BX397" s="15"/>
    </row>
    <row r="398" spans="1:76" s="16" customFormat="1" ht="22.5" customHeight="1">
      <c r="A398" s="98" t="s">
        <v>103</v>
      </c>
      <c r="B398" s="99" t="s">
        <v>145</v>
      </c>
      <c r="C398" s="99" t="s">
        <v>134</v>
      </c>
      <c r="D398" s="100" t="s">
        <v>104</v>
      </c>
      <c r="E398" s="99"/>
      <c r="F398" s="101">
        <f t="shared" si="454"/>
        <v>229141</v>
      </c>
      <c r="G398" s="101">
        <f t="shared" si="454"/>
        <v>28032</v>
      </c>
      <c r="H398" s="101">
        <f t="shared" si="454"/>
        <v>257173</v>
      </c>
      <c r="I398" s="101">
        <f t="shared" si="454"/>
        <v>0</v>
      </c>
      <c r="J398" s="101">
        <f t="shared" si="454"/>
        <v>275614</v>
      </c>
      <c r="K398" s="101">
        <f t="shared" si="454"/>
        <v>0</v>
      </c>
      <c r="L398" s="101">
        <f t="shared" si="454"/>
        <v>0</v>
      </c>
      <c r="M398" s="101">
        <f t="shared" si="454"/>
        <v>275614</v>
      </c>
      <c r="N398" s="101">
        <f t="shared" si="454"/>
        <v>-60549</v>
      </c>
      <c r="O398" s="101">
        <f t="shared" si="454"/>
        <v>215065</v>
      </c>
      <c r="P398" s="101">
        <f t="shared" si="454"/>
        <v>0</v>
      </c>
      <c r="Q398" s="101">
        <f t="shared" si="454"/>
        <v>200287</v>
      </c>
      <c r="R398" s="101">
        <f t="shared" si="454"/>
        <v>0</v>
      </c>
      <c r="S398" s="101">
        <f t="shared" si="454"/>
        <v>0</v>
      </c>
      <c r="T398" s="101">
        <f t="shared" si="454"/>
        <v>215065</v>
      </c>
      <c r="U398" s="101">
        <f t="shared" si="454"/>
        <v>200287</v>
      </c>
      <c r="V398" s="101">
        <f t="shared" si="455"/>
        <v>0</v>
      </c>
      <c r="W398" s="101">
        <f t="shared" si="455"/>
        <v>0</v>
      </c>
      <c r="X398" s="101">
        <f t="shared" si="455"/>
        <v>215065</v>
      </c>
      <c r="Y398" s="101">
        <f t="shared" si="455"/>
        <v>200287</v>
      </c>
      <c r="Z398" s="101">
        <f t="shared" si="455"/>
        <v>0</v>
      </c>
      <c r="AA398" s="102">
        <f t="shared" si="455"/>
        <v>215065</v>
      </c>
      <c r="AB398" s="102">
        <f t="shared" si="455"/>
        <v>200287</v>
      </c>
      <c r="AC398" s="102">
        <f t="shared" si="455"/>
        <v>0</v>
      </c>
      <c r="AD398" s="102">
        <f t="shared" si="455"/>
        <v>0</v>
      </c>
      <c r="AE398" s="102"/>
      <c r="AF398" s="101">
        <f t="shared" si="455"/>
        <v>215065</v>
      </c>
      <c r="AG398" s="101">
        <f t="shared" si="455"/>
        <v>0</v>
      </c>
      <c r="AH398" s="101">
        <f t="shared" si="455"/>
        <v>200287</v>
      </c>
      <c r="AI398" s="101">
        <f t="shared" si="456"/>
        <v>0</v>
      </c>
      <c r="AJ398" s="101">
        <f t="shared" si="456"/>
        <v>0</v>
      </c>
      <c r="AK398" s="101">
        <f t="shared" si="456"/>
        <v>215065</v>
      </c>
      <c r="AL398" s="101">
        <f t="shared" si="456"/>
        <v>0</v>
      </c>
      <c r="AM398" s="101">
        <f t="shared" si="456"/>
        <v>200287</v>
      </c>
      <c r="AN398" s="101">
        <f t="shared" si="456"/>
        <v>38710</v>
      </c>
      <c r="AO398" s="101">
        <f t="shared" si="456"/>
        <v>238997</v>
      </c>
      <c r="AP398" s="101">
        <f t="shared" si="456"/>
        <v>0</v>
      </c>
      <c r="AQ398" s="101">
        <f t="shared" si="456"/>
        <v>238997</v>
      </c>
      <c r="AR398" s="101">
        <f t="shared" si="456"/>
        <v>0</v>
      </c>
      <c r="AS398" s="101">
        <f t="shared" si="456"/>
        <v>0</v>
      </c>
      <c r="AT398" s="101">
        <f t="shared" si="456"/>
        <v>238997</v>
      </c>
      <c r="AU398" s="101">
        <f t="shared" si="456"/>
        <v>238997</v>
      </c>
      <c r="AV398" s="101">
        <f t="shared" si="456"/>
        <v>0</v>
      </c>
      <c r="AW398" s="101">
        <f t="shared" si="456"/>
        <v>0</v>
      </c>
      <c r="AX398" s="101">
        <f t="shared" si="456"/>
        <v>238997</v>
      </c>
      <c r="AY398" s="101">
        <f t="shared" si="456"/>
        <v>238997</v>
      </c>
      <c r="AZ398" s="101">
        <f t="shared" si="457"/>
        <v>0</v>
      </c>
      <c r="BA398" s="101">
        <f t="shared" si="457"/>
        <v>0</v>
      </c>
      <c r="BB398" s="101">
        <f t="shared" si="457"/>
        <v>238997</v>
      </c>
      <c r="BC398" s="101">
        <f t="shared" si="457"/>
        <v>238997</v>
      </c>
      <c r="BD398" s="91"/>
      <c r="BE398" s="91"/>
      <c r="BF398" s="101">
        <f t="shared" si="458"/>
        <v>238997</v>
      </c>
      <c r="BG398" s="101">
        <f t="shared" si="458"/>
        <v>238997</v>
      </c>
      <c r="BH398" s="101">
        <f t="shared" si="458"/>
        <v>0</v>
      </c>
      <c r="BI398" s="101">
        <f t="shared" si="458"/>
        <v>0</v>
      </c>
      <c r="BJ398" s="101">
        <f t="shared" si="458"/>
        <v>238997</v>
      </c>
      <c r="BK398" s="101">
        <f t="shared" si="458"/>
        <v>238997</v>
      </c>
      <c r="BL398" s="101">
        <f t="shared" si="458"/>
        <v>0</v>
      </c>
      <c r="BM398" s="101">
        <f t="shared" si="458"/>
        <v>0</v>
      </c>
      <c r="BN398" s="101">
        <f t="shared" si="458"/>
        <v>238997</v>
      </c>
      <c r="BO398" s="101"/>
      <c r="BP398" s="101">
        <f t="shared" si="458"/>
        <v>238997</v>
      </c>
      <c r="BQ398" s="101">
        <f t="shared" si="458"/>
        <v>0</v>
      </c>
      <c r="BR398" s="101">
        <f t="shared" si="458"/>
        <v>0</v>
      </c>
      <c r="BS398" s="101">
        <f t="shared" si="458"/>
        <v>238997</v>
      </c>
      <c r="BT398" s="101">
        <f t="shared" si="458"/>
        <v>0</v>
      </c>
      <c r="BU398" s="101">
        <f t="shared" si="458"/>
        <v>238997</v>
      </c>
      <c r="BV398" s="15"/>
      <c r="BW398" s="15"/>
      <c r="BX398" s="15"/>
    </row>
    <row r="399" spans="1:76" s="16" customFormat="1" ht="36" customHeight="1">
      <c r="A399" s="98" t="s">
        <v>128</v>
      </c>
      <c r="B399" s="99" t="s">
        <v>145</v>
      </c>
      <c r="C399" s="99" t="s">
        <v>134</v>
      </c>
      <c r="D399" s="100" t="s">
        <v>104</v>
      </c>
      <c r="E399" s="99" t="s">
        <v>129</v>
      </c>
      <c r="F399" s="87">
        <v>229141</v>
      </c>
      <c r="G399" s="87">
        <f>H399-F399</f>
        <v>28032</v>
      </c>
      <c r="H399" s="87">
        <v>257173</v>
      </c>
      <c r="I399" s="87"/>
      <c r="J399" s="87">
        <v>275614</v>
      </c>
      <c r="K399" s="90"/>
      <c r="L399" s="90"/>
      <c r="M399" s="87">
        <v>275614</v>
      </c>
      <c r="N399" s="87">
        <f>O399-M399</f>
        <v>-60549</v>
      </c>
      <c r="O399" s="87">
        <v>215065</v>
      </c>
      <c r="P399" s="87"/>
      <c r="Q399" s="87">
        <v>200287</v>
      </c>
      <c r="R399" s="91"/>
      <c r="S399" s="91"/>
      <c r="T399" s="87">
        <f>O399+R399</f>
        <v>215065</v>
      </c>
      <c r="U399" s="87">
        <f>Q399+S399</f>
        <v>200287</v>
      </c>
      <c r="V399" s="91"/>
      <c r="W399" s="91"/>
      <c r="X399" s="87">
        <f>T399+V399</f>
        <v>215065</v>
      </c>
      <c r="Y399" s="87">
        <f>U399+W399</f>
        <v>200287</v>
      </c>
      <c r="Z399" s="91"/>
      <c r="AA399" s="88">
        <f>X399+Z399</f>
        <v>215065</v>
      </c>
      <c r="AB399" s="88">
        <f>Y399</f>
        <v>200287</v>
      </c>
      <c r="AC399" s="92"/>
      <c r="AD399" s="92"/>
      <c r="AE399" s="92"/>
      <c r="AF399" s="87">
        <f>AA399+AC399</f>
        <v>215065</v>
      </c>
      <c r="AG399" s="91"/>
      <c r="AH399" s="87">
        <f>AB399</f>
        <v>200287</v>
      </c>
      <c r="AI399" s="91"/>
      <c r="AJ399" s="91"/>
      <c r="AK399" s="87">
        <f>AF399+AI399</f>
        <v>215065</v>
      </c>
      <c r="AL399" s="87">
        <f>AG399</f>
        <v>0</v>
      </c>
      <c r="AM399" s="87">
        <f>AH399+AJ399</f>
        <v>200287</v>
      </c>
      <c r="AN399" s="87">
        <f>AO399-AM399</f>
        <v>38710</v>
      </c>
      <c r="AO399" s="87">
        <v>238997</v>
      </c>
      <c r="AP399" s="87"/>
      <c r="AQ399" s="87">
        <v>238997</v>
      </c>
      <c r="AR399" s="87"/>
      <c r="AS399" s="91"/>
      <c r="AT399" s="87">
        <f>AO399+AR399</f>
        <v>238997</v>
      </c>
      <c r="AU399" s="87">
        <f>AQ399+AS399</f>
        <v>238997</v>
      </c>
      <c r="AV399" s="91"/>
      <c r="AW399" s="91"/>
      <c r="AX399" s="87">
        <f>AT399+AV399</f>
        <v>238997</v>
      </c>
      <c r="AY399" s="87">
        <f>AU399</f>
        <v>238997</v>
      </c>
      <c r="AZ399" s="91"/>
      <c r="BA399" s="91"/>
      <c r="BB399" s="87">
        <f>AX399+AZ399</f>
        <v>238997</v>
      </c>
      <c r="BC399" s="87">
        <f>AY399+BA399</f>
        <v>238997</v>
      </c>
      <c r="BD399" s="91"/>
      <c r="BE399" s="91"/>
      <c r="BF399" s="87">
        <f>BB399+BD399</f>
        <v>238997</v>
      </c>
      <c r="BG399" s="87">
        <f>BC399+BE399</f>
        <v>238997</v>
      </c>
      <c r="BH399" s="91"/>
      <c r="BI399" s="91"/>
      <c r="BJ399" s="87">
        <f>BB399+BH399</f>
        <v>238997</v>
      </c>
      <c r="BK399" s="87">
        <f>BC399+BI399</f>
        <v>238997</v>
      </c>
      <c r="BL399" s="91"/>
      <c r="BM399" s="91"/>
      <c r="BN399" s="87">
        <f>BJ399+BL399</f>
        <v>238997</v>
      </c>
      <c r="BO399" s="87"/>
      <c r="BP399" s="87">
        <f>BK399+BM399</f>
        <v>238997</v>
      </c>
      <c r="BQ399" s="87"/>
      <c r="BR399" s="91"/>
      <c r="BS399" s="87">
        <f>BN399+BQ399</f>
        <v>238997</v>
      </c>
      <c r="BT399" s="87">
        <f>BO399</f>
        <v>0</v>
      </c>
      <c r="BU399" s="87">
        <f>BP399+BR399</f>
        <v>238997</v>
      </c>
      <c r="BV399" s="15"/>
      <c r="BW399" s="15"/>
      <c r="BX399" s="15"/>
    </row>
    <row r="400" spans="1:76" s="16" customFormat="1" ht="15" customHeight="1">
      <c r="A400" s="98"/>
      <c r="B400" s="99"/>
      <c r="C400" s="99"/>
      <c r="D400" s="100"/>
      <c r="E400" s="99"/>
      <c r="F400" s="87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1"/>
      <c r="S400" s="91"/>
      <c r="T400" s="91"/>
      <c r="U400" s="91"/>
      <c r="V400" s="91"/>
      <c r="W400" s="91"/>
      <c r="X400" s="91"/>
      <c r="Y400" s="91"/>
      <c r="Z400" s="91"/>
      <c r="AA400" s="92"/>
      <c r="AB400" s="92"/>
      <c r="AC400" s="92"/>
      <c r="AD400" s="92"/>
      <c r="AE400" s="92"/>
      <c r="AF400" s="91"/>
      <c r="AG400" s="91"/>
      <c r="AH400" s="91"/>
      <c r="AI400" s="91"/>
      <c r="AJ400" s="91"/>
      <c r="AK400" s="87"/>
      <c r="AL400" s="87"/>
      <c r="AM400" s="87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15"/>
      <c r="BW400" s="15"/>
      <c r="BX400" s="15"/>
    </row>
    <row r="401" spans="1:76" s="10" customFormat="1" ht="22.5" customHeight="1">
      <c r="A401" s="79" t="s">
        <v>1</v>
      </c>
      <c r="B401" s="80" t="s">
        <v>145</v>
      </c>
      <c r="C401" s="80" t="s">
        <v>155</v>
      </c>
      <c r="D401" s="95"/>
      <c r="E401" s="80"/>
      <c r="F401" s="96">
        <f aca="true" t="shared" si="459" ref="F401:V402">F402</f>
        <v>90724</v>
      </c>
      <c r="G401" s="96">
        <f t="shared" si="459"/>
        <v>20756</v>
      </c>
      <c r="H401" s="96">
        <f t="shared" si="459"/>
        <v>111480</v>
      </c>
      <c r="I401" s="96">
        <f t="shared" si="459"/>
        <v>0</v>
      </c>
      <c r="J401" s="96">
        <f t="shared" si="459"/>
        <v>120990</v>
      </c>
      <c r="K401" s="96">
        <f t="shared" si="459"/>
        <v>0</v>
      </c>
      <c r="L401" s="96">
        <f t="shared" si="459"/>
        <v>0</v>
      </c>
      <c r="M401" s="96">
        <f t="shared" si="459"/>
        <v>120990</v>
      </c>
      <c r="N401" s="96">
        <f t="shared" si="459"/>
        <v>-44708</v>
      </c>
      <c r="O401" s="96">
        <f t="shared" si="459"/>
        <v>76282</v>
      </c>
      <c r="P401" s="96">
        <f t="shared" si="459"/>
        <v>0</v>
      </c>
      <c r="Q401" s="96">
        <f t="shared" si="459"/>
        <v>73821</v>
      </c>
      <c r="R401" s="96">
        <f t="shared" si="459"/>
        <v>0</v>
      </c>
      <c r="S401" s="96">
        <f t="shared" si="459"/>
        <v>0</v>
      </c>
      <c r="T401" s="96">
        <f t="shared" si="459"/>
        <v>76282</v>
      </c>
      <c r="U401" s="96">
        <f t="shared" si="459"/>
        <v>73821</v>
      </c>
      <c r="V401" s="96">
        <f t="shared" si="459"/>
        <v>0</v>
      </c>
      <c r="W401" s="96">
        <f aca="true" t="shared" si="460" ref="V401:AK402">W402</f>
        <v>0</v>
      </c>
      <c r="X401" s="96">
        <f t="shared" si="460"/>
        <v>76282</v>
      </c>
      <c r="Y401" s="96">
        <f t="shared" si="460"/>
        <v>73821</v>
      </c>
      <c r="Z401" s="96">
        <f t="shared" si="460"/>
        <v>0</v>
      </c>
      <c r="AA401" s="97">
        <f t="shared" si="460"/>
        <v>76282</v>
      </c>
      <c r="AB401" s="97">
        <f t="shared" si="460"/>
        <v>73821</v>
      </c>
      <c r="AC401" s="97">
        <f t="shared" si="460"/>
        <v>0</v>
      </c>
      <c r="AD401" s="97">
        <f t="shared" si="460"/>
        <v>0</v>
      </c>
      <c r="AE401" s="97"/>
      <c r="AF401" s="96">
        <f t="shared" si="460"/>
        <v>76282</v>
      </c>
      <c r="AG401" s="96">
        <f t="shared" si="460"/>
        <v>0</v>
      </c>
      <c r="AH401" s="96">
        <f t="shared" si="460"/>
        <v>73821</v>
      </c>
      <c r="AI401" s="96">
        <f t="shared" si="460"/>
        <v>0</v>
      </c>
      <c r="AJ401" s="96">
        <f t="shared" si="460"/>
        <v>0</v>
      </c>
      <c r="AK401" s="96">
        <f t="shared" si="460"/>
        <v>76282</v>
      </c>
      <c r="AL401" s="96">
        <f aca="true" t="shared" si="461" ref="AI401:AZ402">AL402</f>
        <v>0</v>
      </c>
      <c r="AM401" s="96">
        <f t="shared" si="461"/>
        <v>73821</v>
      </c>
      <c r="AN401" s="96">
        <f t="shared" si="461"/>
        <v>14564</v>
      </c>
      <c r="AO401" s="96">
        <f t="shared" si="461"/>
        <v>88385</v>
      </c>
      <c r="AP401" s="96">
        <f t="shared" si="461"/>
        <v>0</v>
      </c>
      <c r="AQ401" s="96">
        <f t="shared" si="461"/>
        <v>88385</v>
      </c>
      <c r="AR401" s="96">
        <f t="shared" si="461"/>
        <v>0</v>
      </c>
      <c r="AS401" s="96">
        <f t="shared" si="461"/>
        <v>0</v>
      </c>
      <c r="AT401" s="96">
        <f t="shared" si="461"/>
        <v>88385</v>
      </c>
      <c r="AU401" s="96">
        <f t="shared" si="461"/>
        <v>88385</v>
      </c>
      <c r="AV401" s="96">
        <f t="shared" si="461"/>
        <v>0</v>
      </c>
      <c r="AW401" s="96">
        <f t="shared" si="461"/>
        <v>0</v>
      </c>
      <c r="AX401" s="96">
        <f t="shared" si="461"/>
        <v>88385</v>
      </c>
      <c r="AY401" s="96">
        <f t="shared" si="461"/>
        <v>88385</v>
      </c>
      <c r="AZ401" s="96">
        <f t="shared" si="461"/>
        <v>0</v>
      </c>
      <c r="BA401" s="96">
        <f aca="true" t="shared" si="462" ref="AZ401:BC402">BA402</f>
        <v>0</v>
      </c>
      <c r="BB401" s="96">
        <f t="shared" si="462"/>
        <v>88385</v>
      </c>
      <c r="BC401" s="96">
        <f t="shared" si="462"/>
        <v>88385</v>
      </c>
      <c r="BD401" s="77"/>
      <c r="BE401" s="77"/>
      <c r="BF401" s="96">
        <f aca="true" t="shared" si="463" ref="BF401:BU402">BF402</f>
        <v>88385</v>
      </c>
      <c r="BG401" s="96">
        <f t="shared" si="463"/>
        <v>88385</v>
      </c>
      <c r="BH401" s="96">
        <f t="shared" si="463"/>
        <v>0</v>
      </c>
      <c r="BI401" s="96">
        <f t="shared" si="463"/>
        <v>0</v>
      </c>
      <c r="BJ401" s="96">
        <f t="shared" si="463"/>
        <v>88385</v>
      </c>
      <c r="BK401" s="96">
        <f t="shared" si="463"/>
        <v>88385</v>
      </c>
      <c r="BL401" s="96">
        <f t="shared" si="463"/>
        <v>0</v>
      </c>
      <c r="BM401" s="96">
        <f t="shared" si="463"/>
        <v>0</v>
      </c>
      <c r="BN401" s="96">
        <f t="shared" si="463"/>
        <v>88385</v>
      </c>
      <c r="BO401" s="96"/>
      <c r="BP401" s="96">
        <f t="shared" si="463"/>
        <v>88385</v>
      </c>
      <c r="BQ401" s="96">
        <f t="shared" si="463"/>
        <v>0</v>
      </c>
      <c r="BR401" s="96">
        <f t="shared" si="463"/>
        <v>0</v>
      </c>
      <c r="BS401" s="96">
        <f t="shared" si="463"/>
        <v>88385</v>
      </c>
      <c r="BT401" s="96">
        <f t="shared" si="463"/>
        <v>0</v>
      </c>
      <c r="BU401" s="96">
        <f t="shared" si="463"/>
        <v>88385</v>
      </c>
      <c r="BV401" s="9"/>
      <c r="BW401" s="9"/>
      <c r="BX401" s="9"/>
    </row>
    <row r="402" spans="1:76" s="24" customFormat="1" ht="16.5" customHeight="1">
      <c r="A402" s="98" t="s">
        <v>101</v>
      </c>
      <c r="B402" s="99" t="s">
        <v>145</v>
      </c>
      <c r="C402" s="99" t="s">
        <v>155</v>
      </c>
      <c r="D402" s="100" t="s">
        <v>102</v>
      </c>
      <c r="E402" s="99"/>
      <c r="F402" s="101">
        <f t="shared" si="459"/>
        <v>90724</v>
      </c>
      <c r="G402" s="101">
        <f t="shared" si="459"/>
        <v>20756</v>
      </c>
      <c r="H402" s="101">
        <f t="shared" si="459"/>
        <v>111480</v>
      </c>
      <c r="I402" s="101">
        <f t="shared" si="459"/>
        <v>0</v>
      </c>
      <c r="J402" s="101">
        <f t="shared" si="459"/>
        <v>120990</v>
      </c>
      <c r="K402" s="101">
        <f t="shared" si="459"/>
        <v>0</v>
      </c>
      <c r="L402" s="101">
        <f t="shared" si="459"/>
        <v>0</v>
      </c>
      <c r="M402" s="101">
        <f t="shared" si="459"/>
        <v>120990</v>
      </c>
      <c r="N402" s="101">
        <f t="shared" si="459"/>
        <v>-44708</v>
      </c>
      <c r="O402" s="101">
        <f t="shared" si="459"/>
        <v>76282</v>
      </c>
      <c r="P402" s="101">
        <f t="shared" si="459"/>
        <v>0</v>
      </c>
      <c r="Q402" s="101">
        <f t="shared" si="459"/>
        <v>73821</v>
      </c>
      <c r="R402" s="101">
        <f t="shared" si="459"/>
        <v>0</v>
      </c>
      <c r="S402" s="101">
        <f t="shared" si="459"/>
        <v>0</v>
      </c>
      <c r="T402" s="101">
        <f t="shared" si="459"/>
        <v>76282</v>
      </c>
      <c r="U402" s="101">
        <f t="shared" si="459"/>
        <v>73821</v>
      </c>
      <c r="V402" s="101">
        <f t="shared" si="460"/>
        <v>0</v>
      </c>
      <c r="W402" s="101">
        <f t="shared" si="460"/>
        <v>0</v>
      </c>
      <c r="X402" s="101">
        <f t="shared" si="460"/>
        <v>76282</v>
      </c>
      <c r="Y402" s="101">
        <f t="shared" si="460"/>
        <v>73821</v>
      </c>
      <c r="Z402" s="101">
        <f t="shared" si="460"/>
        <v>0</v>
      </c>
      <c r="AA402" s="102">
        <f t="shared" si="460"/>
        <v>76282</v>
      </c>
      <c r="AB402" s="102">
        <f t="shared" si="460"/>
        <v>73821</v>
      </c>
      <c r="AC402" s="102">
        <f t="shared" si="460"/>
        <v>0</v>
      </c>
      <c r="AD402" s="102">
        <f t="shared" si="460"/>
        <v>0</v>
      </c>
      <c r="AE402" s="102"/>
      <c r="AF402" s="101">
        <f t="shared" si="460"/>
        <v>76282</v>
      </c>
      <c r="AG402" s="101">
        <f t="shared" si="460"/>
        <v>0</v>
      </c>
      <c r="AH402" s="101">
        <f t="shared" si="460"/>
        <v>73821</v>
      </c>
      <c r="AI402" s="101">
        <f t="shared" si="461"/>
        <v>0</v>
      </c>
      <c r="AJ402" s="101">
        <f t="shared" si="461"/>
        <v>0</v>
      </c>
      <c r="AK402" s="101">
        <f t="shared" si="461"/>
        <v>76282</v>
      </c>
      <c r="AL402" s="101">
        <f t="shared" si="461"/>
        <v>0</v>
      </c>
      <c r="AM402" s="101">
        <f t="shared" si="461"/>
        <v>73821</v>
      </c>
      <c r="AN402" s="101">
        <f t="shared" si="461"/>
        <v>14564</v>
      </c>
      <c r="AO402" s="101">
        <f t="shared" si="461"/>
        <v>88385</v>
      </c>
      <c r="AP402" s="101">
        <f t="shared" si="461"/>
        <v>0</v>
      </c>
      <c r="AQ402" s="101">
        <f t="shared" si="461"/>
        <v>88385</v>
      </c>
      <c r="AR402" s="101">
        <f t="shared" si="461"/>
        <v>0</v>
      </c>
      <c r="AS402" s="101">
        <f t="shared" si="461"/>
        <v>0</v>
      </c>
      <c r="AT402" s="101">
        <f t="shared" si="461"/>
        <v>88385</v>
      </c>
      <c r="AU402" s="101">
        <f t="shared" si="461"/>
        <v>88385</v>
      </c>
      <c r="AV402" s="101">
        <f t="shared" si="461"/>
        <v>0</v>
      </c>
      <c r="AW402" s="101">
        <f t="shared" si="461"/>
        <v>0</v>
      </c>
      <c r="AX402" s="101">
        <f t="shared" si="461"/>
        <v>88385</v>
      </c>
      <c r="AY402" s="101">
        <f t="shared" si="461"/>
        <v>88385</v>
      </c>
      <c r="AZ402" s="101">
        <f t="shared" si="462"/>
        <v>0</v>
      </c>
      <c r="BA402" s="101">
        <f t="shared" si="462"/>
        <v>0</v>
      </c>
      <c r="BB402" s="101">
        <f t="shared" si="462"/>
        <v>88385</v>
      </c>
      <c r="BC402" s="101">
        <f t="shared" si="462"/>
        <v>88385</v>
      </c>
      <c r="BD402" s="160"/>
      <c r="BE402" s="160"/>
      <c r="BF402" s="101">
        <f t="shared" si="463"/>
        <v>88385</v>
      </c>
      <c r="BG402" s="101">
        <f t="shared" si="463"/>
        <v>88385</v>
      </c>
      <c r="BH402" s="101">
        <f t="shared" si="463"/>
        <v>0</v>
      </c>
      <c r="BI402" s="101">
        <f t="shared" si="463"/>
        <v>0</v>
      </c>
      <c r="BJ402" s="101">
        <f t="shared" si="463"/>
        <v>88385</v>
      </c>
      <c r="BK402" s="101">
        <f t="shared" si="463"/>
        <v>88385</v>
      </c>
      <c r="BL402" s="101">
        <f t="shared" si="463"/>
        <v>0</v>
      </c>
      <c r="BM402" s="101">
        <f t="shared" si="463"/>
        <v>0</v>
      </c>
      <c r="BN402" s="101">
        <f t="shared" si="463"/>
        <v>88385</v>
      </c>
      <c r="BO402" s="101"/>
      <c r="BP402" s="101">
        <f t="shared" si="463"/>
        <v>88385</v>
      </c>
      <c r="BQ402" s="101">
        <f t="shared" si="463"/>
        <v>0</v>
      </c>
      <c r="BR402" s="101">
        <f t="shared" si="463"/>
        <v>0</v>
      </c>
      <c r="BS402" s="101">
        <f t="shared" si="463"/>
        <v>88385</v>
      </c>
      <c r="BT402" s="101">
        <f t="shared" si="463"/>
        <v>0</v>
      </c>
      <c r="BU402" s="101">
        <f t="shared" si="463"/>
        <v>88385</v>
      </c>
      <c r="BV402" s="23"/>
      <c r="BW402" s="23"/>
      <c r="BX402" s="23"/>
    </row>
    <row r="403" spans="1:76" s="10" customFormat="1" ht="33">
      <c r="A403" s="98" t="s">
        <v>128</v>
      </c>
      <c r="B403" s="99" t="s">
        <v>145</v>
      </c>
      <c r="C403" s="99" t="s">
        <v>155</v>
      </c>
      <c r="D403" s="100" t="s">
        <v>102</v>
      </c>
      <c r="E403" s="99" t="s">
        <v>129</v>
      </c>
      <c r="F403" s="87">
        <v>90724</v>
      </c>
      <c r="G403" s="87">
        <f>H403-F403</f>
        <v>20756</v>
      </c>
      <c r="H403" s="87">
        <v>111480</v>
      </c>
      <c r="I403" s="87"/>
      <c r="J403" s="87">
        <v>120990</v>
      </c>
      <c r="K403" s="94"/>
      <c r="L403" s="94"/>
      <c r="M403" s="87">
        <v>120990</v>
      </c>
      <c r="N403" s="87">
        <f>O403-M403</f>
        <v>-44708</v>
      </c>
      <c r="O403" s="87">
        <v>76282</v>
      </c>
      <c r="P403" s="87"/>
      <c r="Q403" s="87">
        <v>73821</v>
      </c>
      <c r="R403" s="77"/>
      <c r="S403" s="77"/>
      <c r="T403" s="87">
        <f>O403+R403</f>
        <v>76282</v>
      </c>
      <c r="U403" s="87">
        <f>Q403+S403</f>
        <v>73821</v>
      </c>
      <c r="V403" s="77"/>
      <c r="W403" s="77"/>
      <c r="X403" s="87">
        <f>T403+V403</f>
        <v>76282</v>
      </c>
      <c r="Y403" s="87">
        <f>U403+W403</f>
        <v>73821</v>
      </c>
      <c r="Z403" s="77"/>
      <c r="AA403" s="88">
        <f>X403+Z403</f>
        <v>76282</v>
      </c>
      <c r="AB403" s="88">
        <f>Y403</f>
        <v>73821</v>
      </c>
      <c r="AC403" s="78"/>
      <c r="AD403" s="78"/>
      <c r="AE403" s="78"/>
      <c r="AF403" s="87">
        <f>AA403+AC403</f>
        <v>76282</v>
      </c>
      <c r="AG403" s="77"/>
      <c r="AH403" s="87">
        <f>AB403</f>
        <v>73821</v>
      </c>
      <c r="AI403" s="77"/>
      <c r="AJ403" s="77"/>
      <c r="AK403" s="87">
        <f>AF403+AI403</f>
        <v>76282</v>
      </c>
      <c r="AL403" s="87">
        <f>AG403</f>
        <v>0</v>
      </c>
      <c r="AM403" s="87">
        <f>AH403+AJ403</f>
        <v>73821</v>
      </c>
      <c r="AN403" s="87">
        <f>AO403-AM403</f>
        <v>14564</v>
      </c>
      <c r="AO403" s="87">
        <v>88385</v>
      </c>
      <c r="AP403" s="87"/>
      <c r="AQ403" s="87">
        <v>88385</v>
      </c>
      <c r="AR403" s="87"/>
      <c r="AS403" s="77"/>
      <c r="AT403" s="87">
        <f>AO403+AR403</f>
        <v>88385</v>
      </c>
      <c r="AU403" s="87">
        <f>AQ403+AS403</f>
        <v>88385</v>
      </c>
      <c r="AV403" s="77"/>
      <c r="AW403" s="77"/>
      <c r="AX403" s="87">
        <f>AT403+AV403</f>
        <v>88385</v>
      </c>
      <c r="AY403" s="87">
        <f>AU403</f>
        <v>88385</v>
      </c>
      <c r="AZ403" s="77"/>
      <c r="BA403" s="77"/>
      <c r="BB403" s="87">
        <f>AX403+AZ403</f>
        <v>88385</v>
      </c>
      <c r="BC403" s="87">
        <f>AY403+BA403</f>
        <v>88385</v>
      </c>
      <c r="BD403" s="77"/>
      <c r="BE403" s="77"/>
      <c r="BF403" s="87">
        <f>BB403+BD403</f>
        <v>88385</v>
      </c>
      <c r="BG403" s="87">
        <f>BC403+BE403</f>
        <v>88385</v>
      </c>
      <c r="BH403" s="77"/>
      <c r="BI403" s="77"/>
      <c r="BJ403" s="87">
        <f>BB403+BH403</f>
        <v>88385</v>
      </c>
      <c r="BK403" s="87">
        <f>BC403+BI403</f>
        <v>88385</v>
      </c>
      <c r="BL403" s="77"/>
      <c r="BM403" s="77"/>
      <c r="BN403" s="87">
        <f>BJ403+BL403</f>
        <v>88385</v>
      </c>
      <c r="BO403" s="87"/>
      <c r="BP403" s="87">
        <f>BK403+BM403</f>
        <v>88385</v>
      </c>
      <c r="BQ403" s="87"/>
      <c r="BR403" s="77"/>
      <c r="BS403" s="87">
        <f>BN403+BQ403</f>
        <v>88385</v>
      </c>
      <c r="BT403" s="87">
        <f>BO403</f>
        <v>0</v>
      </c>
      <c r="BU403" s="87">
        <f>BP403+BR403</f>
        <v>88385</v>
      </c>
      <c r="BV403" s="9"/>
      <c r="BW403" s="9"/>
      <c r="BX403" s="9"/>
    </row>
    <row r="404" spans="1:76" s="10" customFormat="1" ht="17.25" customHeight="1">
      <c r="A404" s="98"/>
      <c r="B404" s="99"/>
      <c r="C404" s="99"/>
      <c r="D404" s="100"/>
      <c r="E404" s="99"/>
      <c r="F404" s="76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77"/>
      <c r="S404" s="77"/>
      <c r="T404" s="77"/>
      <c r="U404" s="77"/>
      <c r="V404" s="77"/>
      <c r="W404" s="77"/>
      <c r="X404" s="77"/>
      <c r="Y404" s="77"/>
      <c r="Z404" s="77"/>
      <c r="AA404" s="78"/>
      <c r="AB404" s="78"/>
      <c r="AC404" s="78"/>
      <c r="AD404" s="78"/>
      <c r="AE404" s="78"/>
      <c r="AF404" s="77"/>
      <c r="AG404" s="77"/>
      <c r="AH404" s="77"/>
      <c r="AI404" s="77"/>
      <c r="AJ404" s="77"/>
      <c r="AK404" s="76"/>
      <c r="AL404" s="76"/>
      <c r="AM404" s="76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7"/>
      <c r="BS404" s="77"/>
      <c r="BT404" s="77"/>
      <c r="BU404" s="77"/>
      <c r="BV404" s="9"/>
      <c r="BW404" s="9"/>
      <c r="BX404" s="9"/>
    </row>
    <row r="405" spans="1:76" s="10" customFormat="1" ht="18.75" customHeight="1" hidden="1">
      <c r="A405" s="79" t="s">
        <v>4</v>
      </c>
      <c r="B405" s="80" t="s">
        <v>145</v>
      </c>
      <c r="C405" s="80" t="s">
        <v>151</v>
      </c>
      <c r="D405" s="95"/>
      <c r="E405" s="80"/>
      <c r="F405" s="96" t="e">
        <f aca="true" t="shared" si="464" ref="F405:O405">F406+F408+F410+F412</f>
        <v>#REF!</v>
      </c>
      <c r="G405" s="96" t="e">
        <f t="shared" si="464"/>
        <v>#REF!</v>
      </c>
      <c r="H405" s="96" t="e">
        <f t="shared" si="464"/>
        <v>#REF!</v>
      </c>
      <c r="I405" s="96" t="e">
        <f t="shared" si="464"/>
        <v>#REF!</v>
      </c>
      <c r="J405" s="96" t="e">
        <f t="shared" si="464"/>
        <v>#REF!</v>
      </c>
      <c r="K405" s="96" t="e">
        <f t="shared" si="464"/>
        <v>#REF!</v>
      </c>
      <c r="L405" s="96" t="e">
        <f t="shared" si="464"/>
        <v>#REF!</v>
      </c>
      <c r="M405" s="96" t="e">
        <f t="shared" si="464"/>
        <v>#REF!</v>
      </c>
      <c r="N405" s="96" t="e">
        <f t="shared" si="464"/>
        <v>#REF!</v>
      </c>
      <c r="O405" s="96" t="e">
        <f t="shared" si="464"/>
        <v>#REF!</v>
      </c>
      <c r="P405" s="96" t="e">
        <f aca="true" t="shared" si="465" ref="P405:Y405">P406+P408+P410+P412</f>
        <v>#REF!</v>
      </c>
      <c r="Q405" s="96" t="e">
        <f t="shared" si="465"/>
        <v>#REF!</v>
      </c>
      <c r="R405" s="96" t="e">
        <f t="shared" si="465"/>
        <v>#REF!</v>
      </c>
      <c r="S405" s="96" t="e">
        <f t="shared" si="465"/>
        <v>#REF!</v>
      </c>
      <c r="T405" s="96" t="e">
        <f t="shared" si="465"/>
        <v>#REF!</v>
      </c>
      <c r="U405" s="96" t="e">
        <f t="shared" si="465"/>
        <v>#REF!</v>
      </c>
      <c r="V405" s="96" t="e">
        <f t="shared" si="465"/>
        <v>#REF!</v>
      </c>
      <c r="W405" s="96" t="e">
        <f t="shared" si="465"/>
        <v>#REF!</v>
      </c>
      <c r="X405" s="96" t="e">
        <f t="shared" si="465"/>
        <v>#REF!</v>
      </c>
      <c r="Y405" s="96" t="e">
        <f t="shared" si="465"/>
        <v>#REF!</v>
      </c>
      <c r="Z405" s="96" t="e">
        <f>Z406+Z408+Z410+Z412</f>
        <v>#REF!</v>
      </c>
      <c r="AA405" s="96" t="e">
        <f>AA406+AA408+AA410+AA412</f>
        <v>#REF!</v>
      </c>
      <c r="AB405" s="96" t="e">
        <f>AB406+AB408+AB410+AB412</f>
        <v>#REF!</v>
      </c>
      <c r="AC405" s="96" t="e">
        <f>AC406+AC408+AC410+AC412</f>
        <v>#REF!</v>
      </c>
      <c r="AD405" s="96" t="e">
        <f>AD406+AD408+AD410+AD412</f>
        <v>#REF!</v>
      </c>
      <c r="AE405" s="96"/>
      <c r="AF405" s="96" t="e">
        <f aca="true" t="shared" si="466" ref="AF405:AU405">AF406+AF408+AF410+AF412</f>
        <v>#REF!</v>
      </c>
      <c r="AG405" s="96" t="e">
        <f t="shared" si="466"/>
        <v>#REF!</v>
      </c>
      <c r="AH405" s="96" t="e">
        <f t="shared" si="466"/>
        <v>#REF!</v>
      </c>
      <c r="AI405" s="96" t="e">
        <f t="shared" si="466"/>
        <v>#REF!</v>
      </c>
      <c r="AJ405" s="96" t="e">
        <f t="shared" si="466"/>
        <v>#REF!</v>
      </c>
      <c r="AK405" s="96" t="e">
        <f t="shared" si="466"/>
        <v>#REF!</v>
      </c>
      <c r="AL405" s="96" t="e">
        <f t="shared" si="466"/>
        <v>#REF!</v>
      </c>
      <c r="AM405" s="96" t="e">
        <f t="shared" si="466"/>
        <v>#REF!</v>
      </c>
      <c r="AN405" s="96">
        <f t="shared" si="466"/>
        <v>-56644</v>
      </c>
      <c r="AO405" s="96">
        <f t="shared" si="466"/>
        <v>0</v>
      </c>
      <c r="AP405" s="96">
        <f t="shared" si="466"/>
        <v>0</v>
      </c>
      <c r="AQ405" s="96">
        <f t="shared" si="466"/>
        <v>0</v>
      </c>
      <c r="AR405" s="96">
        <f t="shared" si="466"/>
        <v>0</v>
      </c>
      <c r="AS405" s="96">
        <f t="shared" si="466"/>
        <v>0</v>
      </c>
      <c r="AT405" s="96">
        <f t="shared" si="466"/>
        <v>0</v>
      </c>
      <c r="AU405" s="96">
        <f t="shared" si="466"/>
        <v>0</v>
      </c>
      <c r="AV405" s="77"/>
      <c r="AW405" s="77"/>
      <c r="AX405" s="96">
        <f>AX406+AX408+AX410+AX412</f>
        <v>0</v>
      </c>
      <c r="AY405" s="96">
        <f>AY406+AY408+AY410+AY412</f>
        <v>0</v>
      </c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7"/>
      <c r="BS405" s="77"/>
      <c r="BT405" s="77"/>
      <c r="BU405" s="77"/>
      <c r="BV405" s="9"/>
      <c r="BW405" s="9"/>
      <c r="BX405" s="9"/>
    </row>
    <row r="406" spans="1:76" s="10" customFormat="1" ht="49.5" customHeight="1" hidden="1">
      <c r="A406" s="98" t="s">
        <v>149</v>
      </c>
      <c r="B406" s="99" t="s">
        <v>145</v>
      </c>
      <c r="C406" s="99" t="s">
        <v>151</v>
      </c>
      <c r="D406" s="100" t="s">
        <v>5</v>
      </c>
      <c r="E406" s="99"/>
      <c r="F406" s="101">
        <f aca="true" t="shared" si="467" ref="F406:AQ406">F407</f>
        <v>6269</v>
      </c>
      <c r="G406" s="101">
        <f t="shared" si="467"/>
        <v>6880</v>
      </c>
      <c r="H406" s="101">
        <f t="shared" si="467"/>
        <v>13149</v>
      </c>
      <c r="I406" s="101">
        <f t="shared" si="467"/>
        <v>0</v>
      </c>
      <c r="J406" s="101">
        <f t="shared" si="467"/>
        <v>0</v>
      </c>
      <c r="K406" s="101">
        <f t="shared" si="467"/>
        <v>0</v>
      </c>
      <c r="L406" s="101">
        <f t="shared" si="467"/>
        <v>0</v>
      </c>
      <c r="M406" s="101">
        <f t="shared" si="467"/>
        <v>0</v>
      </c>
      <c r="N406" s="101">
        <f t="shared" si="467"/>
        <v>0</v>
      </c>
      <c r="O406" s="101">
        <f t="shared" si="467"/>
        <v>0</v>
      </c>
      <c r="P406" s="101">
        <f t="shared" si="467"/>
        <v>0</v>
      </c>
      <c r="Q406" s="101">
        <f t="shared" si="467"/>
        <v>0</v>
      </c>
      <c r="R406" s="101">
        <f t="shared" si="467"/>
        <v>1869</v>
      </c>
      <c r="S406" s="101">
        <f t="shared" si="467"/>
        <v>0</v>
      </c>
      <c r="T406" s="101">
        <f t="shared" si="467"/>
        <v>1869</v>
      </c>
      <c r="U406" s="101">
        <f t="shared" si="467"/>
        <v>0</v>
      </c>
      <c r="V406" s="101">
        <f t="shared" si="467"/>
        <v>0</v>
      </c>
      <c r="W406" s="101">
        <f t="shared" si="467"/>
        <v>0</v>
      </c>
      <c r="X406" s="101">
        <f t="shared" si="467"/>
        <v>1869</v>
      </c>
      <c r="Y406" s="101">
        <f t="shared" si="467"/>
        <v>0</v>
      </c>
      <c r="Z406" s="101">
        <f t="shared" si="467"/>
        <v>0</v>
      </c>
      <c r="AA406" s="101">
        <f t="shared" si="467"/>
        <v>1869</v>
      </c>
      <c r="AB406" s="101">
        <f t="shared" si="467"/>
        <v>0</v>
      </c>
      <c r="AC406" s="101">
        <f t="shared" si="467"/>
        <v>0</v>
      </c>
      <c r="AD406" s="101">
        <f t="shared" si="467"/>
        <v>0</v>
      </c>
      <c r="AE406" s="101"/>
      <c r="AF406" s="101">
        <f t="shared" si="467"/>
        <v>1869</v>
      </c>
      <c r="AG406" s="101">
        <f t="shared" si="467"/>
        <v>0</v>
      </c>
      <c r="AH406" s="101">
        <f t="shared" si="467"/>
        <v>0</v>
      </c>
      <c r="AI406" s="101">
        <f t="shared" si="467"/>
        <v>0</v>
      </c>
      <c r="AJ406" s="101">
        <f t="shared" si="467"/>
        <v>0</v>
      </c>
      <c r="AK406" s="101">
        <f t="shared" si="467"/>
        <v>1869</v>
      </c>
      <c r="AL406" s="101">
        <f t="shared" si="467"/>
        <v>0</v>
      </c>
      <c r="AM406" s="101">
        <f t="shared" si="467"/>
        <v>0</v>
      </c>
      <c r="AN406" s="101">
        <f t="shared" si="467"/>
        <v>0</v>
      </c>
      <c r="AO406" s="101">
        <f t="shared" si="467"/>
        <v>0</v>
      </c>
      <c r="AP406" s="101">
        <f t="shared" si="467"/>
        <v>0</v>
      </c>
      <c r="AQ406" s="101">
        <f t="shared" si="467"/>
        <v>0</v>
      </c>
      <c r="AR406" s="101"/>
      <c r="AS406" s="77"/>
      <c r="AT406" s="77"/>
      <c r="AU406" s="77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7"/>
      <c r="BM406" s="77"/>
      <c r="BN406" s="77"/>
      <c r="BO406" s="77"/>
      <c r="BP406" s="77"/>
      <c r="BQ406" s="77"/>
      <c r="BR406" s="77"/>
      <c r="BS406" s="77"/>
      <c r="BT406" s="77"/>
      <c r="BU406" s="77"/>
      <c r="BV406" s="9"/>
      <c r="BW406" s="9"/>
      <c r="BX406" s="9"/>
    </row>
    <row r="407" spans="1:76" s="10" customFormat="1" ht="82.5" customHeight="1" hidden="1">
      <c r="A407" s="98" t="s">
        <v>243</v>
      </c>
      <c r="B407" s="99" t="s">
        <v>145</v>
      </c>
      <c r="C407" s="99" t="s">
        <v>151</v>
      </c>
      <c r="D407" s="100" t="s">
        <v>38</v>
      </c>
      <c r="E407" s="99" t="s">
        <v>150</v>
      </c>
      <c r="F407" s="87">
        <v>6269</v>
      </c>
      <c r="G407" s="87">
        <f>H407-F407</f>
        <v>6880</v>
      </c>
      <c r="H407" s="87">
        <v>13149</v>
      </c>
      <c r="I407" s="94"/>
      <c r="J407" s="94"/>
      <c r="K407" s="94"/>
      <c r="L407" s="94"/>
      <c r="M407" s="87"/>
      <c r="N407" s="87">
        <f>O407-M407</f>
        <v>0</v>
      </c>
      <c r="O407" s="87"/>
      <c r="P407" s="87"/>
      <c r="Q407" s="87"/>
      <c r="R407" s="87">
        <v>1869</v>
      </c>
      <c r="S407" s="87"/>
      <c r="T407" s="87">
        <f>O407+R407</f>
        <v>1869</v>
      </c>
      <c r="U407" s="87">
        <f>Q407+S407</f>
        <v>0</v>
      </c>
      <c r="V407" s="77"/>
      <c r="W407" s="77"/>
      <c r="X407" s="87">
        <f>T407+V407</f>
        <v>1869</v>
      </c>
      <c r="Y407" s="87">
        <f>U407+W407</f>
        <v>0</v>
      </c>
      <c r="Z407" s="77"/>
      <c r="AA407" s="87">
        <f>X407+Z407</f>
        <v>1869</v>
      </c>
      <c r="AB407" s="87">
        <f>Y407</f>
        <v>0</v>
      </c>
      <c r="AC407" s="77"/>
      <c r="AD407" s="77"/>
      <c r="AE407" s="77"/>
      <c r="AF407" s="87">
        <f>AA407+AC407</f>
        <v>1869</v>
      </c>
      <c r="AG407" s="77"/>
      <c r="AH407" s="87">
        <f>AB407</f>
        <v>0</v>
      </c>
      <c r="AI407" s="77"/>
      <c r="AJ407" s="77"/>
      <c r="AK407" s="87">
        <f>AF407+AI407</f>
        <v>1869</v>
      </c>
      <c r="AL407" s="87">
        <f>AG407</f>
        <v>0</v>
      </c>
      <c r="AM407" s="87">
        <f>AH407+AJ407</f>
        <v>0</v>
      </c>
      <c r="AN407" s="87">
        <f>AO407-AM407</f>
        <v>0</v>
      </c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7"/>
      <c r="BS407" s="77"/>
      <c r="BT407" s="77"/>
      <c r="BU407" s="77"/>
      <c r="BV407" s="9"/>
      <c r="BW407" s="9"/>
      <c r="BX407" s="9"/>
    </row>
    <row r="408" spans="1:76" s="10" customFormat="1" ht="33" hidden="1">
      <c r="A408" s="98" t="s">
        <v>106</v>
      </c>
      <c r="B408" s="99" t="s">
        <v>145</v>
      </c>
      <c r="C408" s="99" t="s">
        <v>151</v>
      </c>
      <c r="D408" s="100" t="s">
        <v>107</v>
      </c>
      <c r="E408" s="99"/>
      <c r="F408" s="101">
        <f aca="true" t="shared" si="468" ref="F408:AY408">F409</f>
        <v>26085</v>
      </c>
      <c r="G408" s="101">
        <f t="shared" si="468"/>
        <v>1792</v>
      </c>
      <c r="H408" s="101">
        <f t="shared" si="468"/>
        <v>27877</v>
      </c>
      <c r="I408" s="101">
        <f t="shared" si="468"/>
        <v>0</v>
      </c>
      <c r="J408" s="101">
        <f t="shared" si="468"/>
        <v>31107</v>
      </c>
      <c r="K408" s="101">
        <f t="shared" si="468"/>
        <v>0</v>
      </c>
      <c r="L408" s="101">
        <f t="shared" si="468"/>
        <v>0</v>
      </c>
      <c r="M408" s="101">
        <f t="shared" si="468"/>
        <v>31107</v>
      </c>
      <c r="N408" s="101">
        <f t="shared" si="468"/>
        <v>25537</v>
      </c>
      <c r="O408" s="101">
        <f t="shared" si="468"/>
        <v>56644</v>
      </c>
      <c r="P408" s="101">
        <f t="shared" si="468"/>
        <v>0</v>
      </c>
      <c r="Q408" s="101">
        <f t="shared" si="468"/>
        <v>56644</v>
      </c>
      <c r="R408" s="101">
        <f t="shared" si="468"/>
        <v>0</v>
      </c>
      <c r="S408" s="101">
        <f t="shared" si="468"/>
        <v>0</v>
      </c>
      <c r="T408" s="101">
        <f t="shared" si="468"/>
        <v>56644</v>
      </c>
      <c r="U408" s="101">
        <f t="shared" si="468"/>
        <v>56644</v>
      </c>
      <c r="V408" s="101">
        <f t="shared" si="468"/>
        <v>0</v>
      </c>
      <c r="W408" s="101">
        <f t="shared" si="468"/>
        <v>0</v>
      </c>
      <c r="X408" s="101">
        <f t="shared" si="468"/>
        <v>56644</v>
      </c>
      <c r="Y408" s="101">
        <f t="shared" si="468"/>
        <v>56644</v>
      </c>
      <c r="Z408" s="101">
        <f t="shared" si="468"/>
        <v>0</v>
      </c>
      <c r="AA408" s="101">
        <f t="shared" si="468"/>
        <v>56644</v>
      </c>
      <c r="AB408" s="101">
        <f t="shared" si="468"/>
        <v>56644</v>
      </c>
      <c r="AC408" s="101">
        <f t="shared" si="468"/>
        <v>0</v>
      </c>
      <c r="AD408" s="101">
        <f t="shared" si="468"/>
        <v>0</v>
      </c>
      <c r="AE408" s="101"/>
      <c r="AF408" s="101">
        <f t="shared" si="468"/>
        <v>56644</v>
      </c>
      <c r="AG408" s="101">
        <f t="shared" si="468"/>
        <v>0</v>
      </c>
      <c r="AH408" s="101">
        <f t="shared" si="468"/>
        <v>56644</v>
      </c>
      <c r="AI408" s="101">
        <f t="shared" si="468"/>
        <v>0</v>
      </c>
      <c r="AJ408" s="101">
        <f t="shared" si="468"/>
        <v>0</v>
      </c>
      <c r="AK408" s="101">
        <f t="shared" si="468"/>
        <v>56644</v>
      </c>
      <c r="AL408" s="101">
        <f t="shared" si="468"/>
        <v>0</v>
      </c>
      <c r="AM408" s="101">
        <f t="shared" si="468"/>
        <v>56644</v>
      </c>
      <c r="AN408" s="101">
        <f t="shared" si="468"/>
        <v>-56644</v>
      </c>
      <c r="AO408" s="101">
        <f t="shared" si="468"/>
        <v>0</v>
      </c>
      <c r="AP408" s="101">
        <f t="shared" si="468"/>
        <v>0</v>
      </c>
      <c r="AQ408" s="101">
        <f t="shared" si="468"/>
        <v>0</v>
      </c>
      <c r="AR408" s="101">
        <f t="shared" si="468"/>
        <v>0</v>
      </c>
      <c r="AS408" s="101">
        <f t="shared" si="468"/>
        <v>0</v>
      </c>
      <c r="AT408" s="101">
        <f t="shared" si="468"/>
        <v>0</v>
      </c>
      <c r="AU408" s="101">
        <f t="shared" si="468"/>
        <v>0</v>
      </c>
      <c r="AV408" s="77"/>
      <c r="AW408" s="77"/>
      <c r="AX408" s="101">
        <f t="shared" si="468"/>
        <v>0</v>
      </c>
      <c r="AY408" s="101">
        <f t="shared" si="468"/>
        <v>0</v>
      </c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7"/>
      <c r="BM408" s="77"/>
      <c r="BN408" s="77"/>
      <c r="BO408" s="77"/>
      <c r="BP408" s="77"/>
      <c r="BQ408" s="77"/>
      <c r="BR408" s="77"/>
      <c r="BS408" s="77"/>
      <c r="BT408" s="77"/>
      <c r="BU408" s="77"/>
      <c r="BV408" s="9"/>
      <c r="BW408" s="9"/>
      <c r="BX408" s="9"/>
    </row>
    <row r="409" spans="1:76" s="10" customFormat="1" ht="33" hidden="1">
      <c r="A409" s="98" t="s">
        <v>128</v>
      </c>
      <c r="B409" s="99" t="s">
        <v>145</v>
      </c>
      <c r="C409" s="99" t="s">
        <v>151</v>
      </c>
      <c r="D409" s="100" t="s">
        <v>107</v>
      </c>
      <c r="E409" s="99" t="s">
        <v>129</v>
      </c>
      <c r="F409" s="87">
        <v>26085</v>
      </c>
      <c r="G409" s="87">
        <f>H409-F409</f>
        <v>1792</v>
      </c>
      <c r="H409" s="87">
        <v>27877</v>
      </c>
      <c r="I409" s="87"/>
      <c r="J409" s="87">
        <v>31107</v>
      </c>
      <c r="K409" s="94"/>
      <c r="L409" s="94"/>
      <c r="M409" s="87">
        <v>31107</v>
      </c>
      <c r="N409" s="87">
        <f>O409-M409</f>
        <v>25537</v>
      </c>
      <c r="O409" s="87">
        <v>56644</v>
      </c>
      <c r="P409" s="87"/>
      <c r="Q409" s="87">
        <v>56644</v>
      </c>
      <c r="R409" s="77"/>
      <c r="S409" s="77"/>
      <c r="T409" s="87">
        <f>O409+R409</f>
        <v>56644</v>
      </c>
      <c r="U409" s="87">
        <f>Q409+S409</f>
        <v>56644</v>
      </c>
      <c r="V409" s="77"/>
      <c r="W409" s="77"/>
      <c r="X409" s="87">
        <f>T409+V409</f>
        <v>56644</v>
      </c>
      <c r="Y409" s="87">
        <f>U409+W409</f>
        <v>56644</v>
      </c>
      <c r="Z409" s="77"/>
      <c r="AA409" s="87">
        <f>X409+Z409</f>
        <v>56644</v>
      </c>
      <c r="AB409" s="87">
        <f>Y409</f>
        <v>56644</v>
      </c>
      <c r="AC409" s="77"/>
      <c r="AD409" s="77"/>
      <c r="AE409" s="77"/>
      <c r="AF409" s="87">
        <f>AA409+AC409</f>
        <v>56644</v>
      </c>
      <c r="AG409" s="77"/>
      <c r="AH409" s="87">
        <f>AB409</f>
        <v>56644</v>
      </c>
      <c r="AI409" s="77"/>
      <c r="AJ409" s="77"/>
      <c r="AK409" s="87">
        <f>AF409+AI409</f>
        <v>56644</v>
      </c>
      <c r="AL409" s="87">
        <f>AG409</f>
        <v>0</v>
      </c>
      <c r="AM409" s="87">
        <f>AH409+AJ409</f>
        <v>56644</v>
      </c>
      <c r="AN409" s="87">
        <f>AO409-AM409</f>
        <v>-56644</v>
      </c>
      <c r="AO409" s="87"/>
      <c r="AP409" s="87"/>
      <c r="AQ409" s="87"/>
      <c r="AR409" s="87"/>
      <c r="AS409" s="77"/>
      <c r="AT409" s="87">
        <f>AO409+AR409</f>
        <v>0</v>
      </c>
      <c r="AU409" s="87">
        <f>AQ409+AS409</f>
        <v>0</v>
      </c>
      <c r="AV409" s="77"/>
      <c r="AW409" s="77"/>
      <c r="AX409" s="87">
        <f>AR409+AU409</f>
        <v>0</v>
      </c>
      <c r="AY409" s="87">
        <f>AT409+AV409</f>
        <v>0</v>
      </c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7"/>
      <c r="BS409" s="77"/>
      <c r="BT409" s="77"/>
      <c r="BU409" s="77"/>
      <c r="BV409" s="9"/>
      <c r="BW409" s="9"/>
      <c r="BX409" s="9"/>
    </row>
    <row r="410" spans="1:76" s="10" customFormat="1" ht="33" hidden="1">
      <c r="A410" s="126" t="s">
        <v>108</v>
      </c>
      <c r="B410" s="120" t="s">
        <v>145</v>
      </c>
      <c r="C410" s="120" t="s">
        <v>151</v>
      </c>
      <c r="D410" s="127" t="s">
        <v>109</v>
      </c>
      <c r="E410" s="120"/>
      <c r="F410" s="147">
        <f aca="true" t="shared" si="469" ref="F410:Q410">F411</f>
        <v>23949</v>
      </c>
      <c r="G410" s="147">
        <f t="shared" si="469"/>
        <v>-6765</v>
      </c>
      <c r="H410" s="147">
        <f t="shared" si="469"/>
        <v>17184</v>
      </c>
      <c r="I410" s="147">
        <f t="shared" si="469"/>
        <v>0</v>
      </c>
      <c r="J410" s="147">
        <f t="shared" si="469"/>
        <v>18327</v>
      </c>
      <c r="K410" s="147">
        <f t="shared" si="469"/>
        <v>0</v>
      </c>
      <c r="L410" s="147">
        <f t="shared" si="469"/>
        <v>0</v>
      </c>
      <c r="M410" s="147">
        <f t="shared" si="469"/>
        <v>18327</v>
      </c>
      <c r="N410" s="147">
        <f t="shared" si="469"/>
        <v>-18327</v>
      </c>
      <c r="O410" s="147">
        <f t="shared" si="469"/>
        <v>0</v>
      </c>
      <c r="P410" s="147">
        <f t="shared" si="469"/>
        <v>0</v>
      </c>
      <c r="Q410" s="147">
        <f t="shared" si="469"/>
        <v>0</v>
      </c>
      <c r="R410" s="203"/>
      <c r="S410" s="203"/>
      <c r="T410" s="203"/>
      <c r="U410" s="203"/>
      <c r="V410" s="203"/>
      <c r="W410" s="203"/>
      <c r="X410" s="203"/>
      <c r="Y410" s="203"/>
      <c r="Z410" s="203"/>
      <c r="AA410" s="203"/>
      <c r="AB410" s="203"/>
      <c r="AC410" s="203"/>
      <c r="AD410" s="203"/>
      <c r="AE410" s="203"/>
      <c r="AF410" s="203"/>
      <c r="AG410" s="203"/>
      <c r="AH410" s="203"/>
      <c r="AI410" s="203"/>
      <c r="AJ410" s="203"/>
      <c r="AK410" s="204"/>
      <c r="AL410" s="204"/>
      <c r="AM410" s="204"/>
      <c r="AN410" s="122">
        <f>AN411</f>
        <v>0</v>
      </c>
      <c r="AO410" s="122">
        <f>AO411</f>
        <v>0</v>
      </c>
      <c r="AP410" s="122">
        <f>AP411</f>
        <v>0</v>
      </c>
      <c r="AQ410" s="122">
        <f>AQ411</f>
        <v>0</v>
      </c>
      <c r="AR410" s="122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9"/>
      <c r="BW410" s="9"/>
      <c r="BX410" s="9"/>
    </row>
    <row r="411" spans="1:76" s="10" customFormat="1" ht="66" customHeight="1" hidden="1">
      <c r="A411" s="126" t="s">
        <v>136</v>
      </c>
      <c r="B411" s="120" t="s">
        <v>145</v>
      </c>
      <c r="C411" s="120" t="s">
        <v>151</v>
      </c>
      <c r="D411" s="127" t="s">
        <v>6</v>
      </c>
      <c r="E411" s="120" t="s">
        <v>137</v>
      </c>
      <c r="F411" s="122">
        <v>23949</v>
      </c>
      <c r="G411" s="122">
        <f>H411-F411</f>
        <v>-6765</v>
      </c>
      <c r="H411" s="122">
        <v>17184</v>
      </c>
      <c r="I411" s="122"/>
      <c r="J411" s="122">
        <v>18327</v>
      </c>
      <c r="K411" s="205"/>
      <c r="L411" s="205"/>
      <c r="M411" s="122">
        <v>18327</v>
      </c>
      <c r="N411" s="122">
        <f>O411-M411</f>
        <v>-18327</v>
      </c>
      <c r="O411" s="122"/>
      <c r="P411" s="122"/>
      <c r="Q411" s="122"/>
      <c r="R411" s="203"/>
      <c r="S411" s="203"/>
      <c r="T411" s="203"/>
      <c r="U411" s="203"/>
      <c r="V411" s="203"/>
      <c r="W411" s="203"/>
      <c r="X411" s="203"/>
      <c r="Y411" s="203"/>
      <c r="Z411" s="203"/>
      <c r="AA411" s="203"/>
      <c r="AB411" s="203"/>
      <c r="AC411" s="203"/>
      <c r="AD411" s="203"/>
      <c r="AE411" s="203"/>
      <c r="AF411" s="203"/>
      <c r="AG411" s="203"/>
      <c r="AH411" s="203"/>
      <c r="AI411" s="203"/>
      <c r="AJ411" s="203"/>
      <c r="AK411" s="204"/>
      <c r="AL411" s="204"/>
      <c r="AM411" s="204"/>
      <c r="AN411" s="122">
        <f>AO411-AM411</f>
        <v>0</v>
      </c>
      <c r="AO411" s="122"/>
      <c r="AP411" s="122"/>
      <c r="AQ411" s="122"/>
      <c r="AR411" s="122"/>
      <c r="AS411" s="77"/>
      <c r="AT411" s="77"/>
      <c r="AU411" s="77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L411" s="77"/>
      <c r="BM411" s="77"/>
      <c r="BN411" s="77"/>
      <c r="BO411" s="77"/>
      <c r="BP411" s="77"/>
      <c r="BQ411" s="77"/>
      <c r="BR411" s="77"/>
      <c r="BS411" s="77"/>
      <c r="BT411" s="77"/>
      <c r="BU411" s="77"/>
      <c r="BV411" s="9"/>
      <c r="BW411" s="9"/>
      <c r="BX411" s="9"/>
    </row>
    <row r="412" spans="1:76" s="51" customFormat="1" ht="33" customHeight="1" hidden="1">
      <c r="A412" s="126" t="s">
        <v>120</v>
      </c>
      <c r="B412" s="120" t="s">
        <v>145</v>
      </c>
      <c r="C412" s="120" t="s">
        <v>151</v>
      </c>
      <c r="D412" s="127" t="s">
        <v>122</v>
      </c>
      <c r="E412" s="120"/>
      <c r="F412" s="147" t="e">
        <f>#REF!+#REF!</f>
        <v>#REF!</v>
      </c>
      <c r="G412" s="147" t="e">
        <f>#REF!+#REF!</f>
        <v>#REF!</v>
      </c>
      <c r="H412" s="147" t="e">
        <f>#REF!+#REF!</f>
        <v>#REF!</v>
      </c>
      <c r="I412" s="147" t="e">
        <f>#REF!+#REF!</f>
        <v>#REF!</v>
      </c>
      <c r="J412" s="147" t="e">
        <f>#REF!+#REF!</f>
        <v>#REF!</v>
      </c>
      <c r="K412" s="147" t="e">
        <f>#REF!+#REF!</f>
        <v>#REF!</v>
      </c>
      <c r="L412" s="147" t="e">
        <f>#REF!+#REF!</f>
        <v>#REF!</v>
      </c>
      <c r="M412" s="147" t="e">
        <f>#REF!+#REF!</f>
        <v>#REF!</v>
      </c>
      <c r="N412" s="147" t="e">
        <f>#REF!+#REF!+N413</f>
        <v>#REF!</v>
      </c>
      <c r="O412" s="147" t="e">
        <f>#REF!+#REF!+O413</f>
        <v>#REF!</v>
      </c>
      <c r="P412" s="147" t="e">
        <f>#REF!+#REF!+P413</f>
        <v>#REF!</v>
      </c>
      <c r="Q412" s="147" t="e">
        <f>#REF!+#REF!+Q413</f>
        <v>#REF!</v>
      </c>
      <c r="R412" s="147" t="e">
        <f>#REF!+#REF!+R413</f>
        <v>#REF!</v>
      </c>
      <c r="S412" s="147" t="e">
        <f>#REF!+#REF!+S413</f>
        <v>#REF!</v>
      </c>
      <c r="T412" s="147" t="e">
        <f>#REF!+#REF!+T413</f>
        <v>#REF!</v>
      </c>
      <c r="U412" s="147" t="e">
        <f>#REF!+#REF!+U413</f>
        <v>#REF!</v>
      </c>
      <c r="V412" s="147" t="e">
        <f>#REF!+#REF!+V413</f>
        <v>#REF!</v>
      </c>
      <c r="W412" s="147" t="e">
        <f>#REF!+#REF!+W413</f>
        <v>#REF!</v>
      </c>
      <c r="X412" s="147" t="e">
        <f>#REF!+#REF!+X413</f>
        <v>#REF!</v>
      </c>
      <c r="Y412" s="147" t="e">
        <f>#REF!+#REF!+Y413</f>
        <v>#REF!</v>
      </c>
      <c r="Z412" s="147" t="e">
        <f>#REF!+#REF!+Z413</f>
        <v>#REF!</v>
      </c>
      <c r="AA412" s="147" t="e">
        <f>#REF!+#REF!+AA413</f>
        <v>#REF!</v>
      </c>
      <c r="AB412" s="147" t="e">
        <f>#REF!+#REF!+AB413</f>
        <v>#REF!</v>
      </c>
      <c r="AC412" s="147" t="e">
        <f>#REF!+#REF!+AC413</f>
        <v>#REF!</v>
      </c>
      <c r="AD412" s="147" t="e">
        <f>#REF!+#REF!+AD413</f>
        <v>#REF!</v>
      </c>
      <c r="AE412" s="147"/>
      <c r="AF412" s="147" t="e">
        <f>#REF!+#REF!+AF413</f>
        <v>#REF!</v>
      </c>
      <c r="AG412" s="147" t="e">
        <f>#REF!+#REF!+AG413</f>
        <v>#REF!</v>
      </c>
      <c r="AH412" s="147" t="e">
        <f>#REF!+#REF!+AH413</f>
        <v>#REF!</v>
      </c>
      <c r="AI412" s="147" t="e">
        <f>#REF!+#REF!+AI413</f>
        <v>#REF!</v>
      </c>
      <c r="AJ412" s="147" t="e">
        <f>#REF!+#REF!+AJ413</f>
        <v>#REF!</v>
      </c>
      <c r="AK412" s="147" t="e">
        <f>#REF!+#REF!+AK413</f>
        <v>#REF!</v>
      </c>
      <c r="AL412" s="147" t="e">
        <f>#REF!+#REF!+AL413</f>
        <v>#REF!</v>
      </c>
      <c r="AM412" s="147" t="e">
        <f>#REF!+#REF!+AM413</f>
        <v>#REF!</v>
      </c>
      <c r="AN412" s="122">
        <f>AN416</f>
        <v>0</v>
      </c>
      <c r="AO412" s="122">
        <f>AO416</f>
        <v>0</v>
      </c>
      <c r="AP412" s="122">
        <f>AP416</f>
        <v>0</v>
      </c>
      <c r="AQ412" s="122">
        <f>AQ416</f>
        <v>0</v>
      </c>
      <c r="AR412" s="122"/>
      <c r="AS412" s="203"/>
      <c r="AT412" s="203"/>
      <c r="AU412" s="203"/>
      <c r="AV412" s="203"/>
      <c r="AW412" s="203"/>
      <c r="AX412" s="203"/>
      <c r="AY412" s="203"/>
      <c r="AZ412" s="203"/>
      <c r="BA412" s="203"/>
      <c r="BB412" s="203"/>
      <c r="BC412" s="203"/>
      <c r="BD412" s="203"/>
      <c r="BE412" s="203"/>
      <c r="BF412" s="203"/>
      <c r="BG412" s="203"/>
      <c r="BH412" s="203"/>
      <c r="BI412" s="203"/>
      <c r="BJ412" s="203"/>
      <c r="BK412" s="203"/>
      <c r="BL412" s="203"/>
      <c r="BM412" s="203"/>
      <c r="BN412" s="203"/>
      <c r="BO412" s="203"/>
      <c r="BP412" s="203"/>
      <c r="BQ412" s="203"/>
      <c r="BR412" s="203"/>
      <c r="BS412" s="203"/>
      <c r="BT412" s="203"/>
      <c r="BU412" s="203"/>
      <c r="BV412" s="49"/>
      <c r="BW412" s="49"/>
      <c r="BX412" s="49"/>
    </row>
    <row r="413" spans="1:76" s="51" customFormat="1" ht="82.5" hidden="1">
      <c r="A413" s="126" t="s">
        <v>269</v>
      </c>
      <c r="B413" s="120" t="s">
        <v>145</v>
      </c>
      <c r="C413" s="120" t="s">
        <v>151</v>
      </c>
      <c r="D413" s="127" t="s">
        <v>267</v>
      </c>
      <c r="E413" s="120"/>
      <c r="F413" s="122"/>
      <c r="G413" s="122"/>
      <c r="H413" s="122"/>
      <c r="I413" s="122"/>
      <c r="J413" s="122"/>
      <c r="K413" s="205"/>
      <c r="L413" s="205"/>
      <c r="M413" s="122"/>
      <c r="N413" s="122">
        <f>N414</f>
        <v>606</v>
      </c>
      <c r="O413" s="122">
        <f aca="true" t="shared" si="470" ref="O413:AG414">O414</f>
        <v>606</v>
      </c>
      <c r="P413" s="122">
        <f t="shared" si="470"/>
        <v>0</v>
      </c>
      <c r="Q413" s="122">
        <f t="shared" si="470"/>
        <v>606</v>
      </c>
      <c r="R413" s="122">
        <f t="shared" si="470"/>
        <v>0</v>
      </c>
      <c r="S413" s="122">
        <f t="shared" si="470"/>
        <v>0</v>
      </c>
      <c r="T413" s="122">
        <f t="shared" si="470"/>
        <v>606</v>
      </c>
      <c r="U413" s="122">
        <f t="shared" si="470"/>
        <v>606</v>
      </c>
      <c r="V413" s="122">
        <f t="shared" si="470"/>
        <v>0</v>
      </c>
      <c r="W413" s="122">
        <f t="shared" si="470"/>
        <v>0</v>
      </c>
      <c r="X413" s="122">
        <f t="shared" si="470"/>
        <v>606</v>
      </c>
      <c r="Y413" s="122">
        <f t="shared" si="470"/>
        <v>606</v>
      </c>
      <c r="Z413" s="122">
        <f t="shared" si="470"/>
        <v>0</v>
      </c>
      <c r="AA413" s="122">
        <f t="shared" si="470"/>
        <v>606</v>
      </c>
      <c r="AB413" s="122">
        <f t="shared" si="470"/>
        <v>606</v>
      </c>
      <c r="AC413" s="122">
        <f t="shared" si="470"/>
        <v>0</v>
      </c>
      <c r="AD413" s="122">
        <f t="shared" si="470"/>
        <v>0</v>
      </c>
      <c r="AE413" s="122"/>
      <c r="AF413" s="122">
        <f t="shared" si="470"/>
        <v>606</v>
      </c>
      <c r="AG413" s="122">
        <f t="shared" si="470"/>
        <v>0</v>
      </c>
      <c r="AH413" s="122">
        <f aca="true" t="shared" si="471" ref="AC413:AM414">AH414</f>
        <v>606</v>
      </c>
      <c r="AI413" s="122">
        <f t="shared" si="471"/>
        <v>-606</v>
      </c>
      <c r="AJ413" s="122">
        <f t="shared" si="471"/>
        <v>-606</v>
      </c>
      <c r="AK413" s="122">
        <f t="shared" si="471"/>
        <v>0</v>
      </c>
      <c r="AL413" s="122">
        <f t="shared" si="471"/>
        <v>0</v>
      </c>
      <c r="AM413" s="122">
        <f t="shared" si="471"/>
        <v>0</v>
      </c>
      <c r="AN413" s="122"/>
      <c r="AO413" s="122"/>
      <c r="AP413" s="122"/>
      <c r="AQ413" s="122"/>
      <c r="AR413" s="122"/>
      <c r="AS413" s="203"/>
      <c r="AT413" s="203"/>
      <c r="AU413" s="203"/>
      <c r="AV413" s="203"/>
      <c r="AW413" s="203"/>
      <c r="AX413" s="203"/>
      <c r="AY413" s="203"/>
      <c r="AZ413" s="203"/>
      <c r="BA413" s="203"/>
      <c r="BB413" s="203"/>
      <c r="BC413" s="203"/>
      <c r="BD413" s="203"/>
      <c r="BE413" s="203"/>
      <c r="BF413" s="203"/>
      <c r="BG413" s="203"/>
      <c r="BH413" s="203"/>
      <c r="BI413" s="203"/>
      <c r="BJ413" s="203"/>
      <c r="BK413" s="203"/>
      <c r="BL413" s="203"/>
      <c r="BM413" s="203"/>
      <c r="BN413" s="203"/>
      <c r="BO413" s="203"/>
      <c r="BP413" s="203"/>
      <c r="BQ413" s="203"/>
      <c r="BR413" s="203"/>
      <c r="BS413" s="203"/>
      <c r="BT413" s="203"/>
      <c r="BU413" s="203"/>
      <c r="BV413" s="49"/>
      <c r="BW413" s="49"/>
      <c r="BX413" s="49"/>
    </row>
    <row r="414" spans="1:76" s="51" customFormat="1" ht="66" customHeight="1" hidden="1">
      <c r="A414" s="126" t="s">
        <v>270</v>
      </c>
      <c r="B414" s="120" t="s">
        <v>145</v>
      </c>
      <c r="C414" s="120" t="s">
        <v>151</v>
      </c>
      <c r="D414" s="127" t="s">
        <v>268</v>
      </c>
      <c r="E414" s="120"/>
      <c r="F414" s="122"/>
      <c r="G414" s="122"/>
      <c r="H414" s="122"/>
      <c r="I414" s="122"/>
      <c r="J414" s="122"/>
      <c r="K414" s="205"/>
      <c r="L414" s="205"/>
      <c r="M414" s="122"/>
      <c r="N414" s="122">
        <f>N415</f>
        <v>606</v>
      </c>
      <c r="O414" s="122">
        <f t="shared" si="470"/>
        <v>606</v>
      </c>
      <c r="P414" s="122">
        <f t="shared" si="470"/>
        <v>0</v>
      </c>
      <c r="Q414" s="122">
        <f t="shared" si="470"/>
        <v>606</v>
      </c>
      <c r="R414" s="122">
        <f t="shared" si="470"/>
        <v>0</v>
      </c>
      <c r="S414" s="122">
        <f t="shared" si="470"/>
        <v>0</v>
      </c>
      <c r="T414" s="122">
        <f t="shared" si="470"/>
        <v>606</v>
      </c>
      <c r="U414" s="122">
        <f t="shared" si="470"/>
        <v>606</v>
      </c>
      <c r="V414" s="122">
        <f t="shared" si="470"/>
        <v>0</v>
      </c>
      <c r="W414" s="122">
        <f t="shared" si="470"/>
        <v>0</v>
      </c>
      <c r="X414" s="122">
        <f t="shared" si="470"/>
        <v>606</v>
      </c>
      <c r="Y414" s="122">
        <f t="shared" si="470"/>
        <v>606</v>
      </c>
      <c r="Z414" s="122">
        <f t="shared" si="470"/>
        <v>0</v>
      </c>
      <c r="AA414" s="122">
        <f t="shared" si="470"/>
        <v>606</v>
      </c>
      <c r="AB414" s="122">
        <f t="shared" si="470"/>
        <v>606</v>
      </c>
      <c r="AC414" s="122">
        <f t="shared" si="471"/>
        <v>0</v>
      </c>
      <c r="AD414" s="122">
        <f t="shared" si="471"/>
        <v>0</v>
      </c>
      <c r="AE414" s="122"/>
      <c r="AF414" s="122">
        <f t="shared" si="471"/>
        <v>606</v>
      </c>
      <c r="AG414" s="122">
        <f t="shared" si="471"/>
        <v>0</v>
      </c>
      <c r="AH414" s="122">
        <f t="shared" si="471"/>
        <v>606</v>
      </c>
      <c r="AI414" s="122">
        <f t="shared" si="471"/>
        <v>-606</v>
      </c>
      <c r="AJ414" s="122">
        <f t="shared" si="471"/>
        <v>-606</v>
      </c>
      <c r="AK414" s="122">
        <f t="shared" si="471"/>
        <v>0</v>
      </c>
      <c r="AL414" s="122">
        <f t="shared" si="471"/>
        <v>0</v>
      </c>
      <c r="AM414" s="122">
        <f t="shared" si="471"/>
        <v>0</v>
      </c>
      <c r="AN414" s="122"/>
      <c r="AO414" s="122"/>
      <c r="AP414" s="122"/>
      <c r="AQ414" s="122"/>
      <c r="AR414" s="122"/>
      <c r="AS414" s="203"/>
      <c r="AT414" s="203"/>
      <c r="AU414" s="203"/>
      <c r="AV414" s="203"/>
      <c r="AW414" s="203"/>
      <c r="AX414" s="203"/>
      <c r="AY414" s="203"/>
      <c r="AZ414" s="203"/>
      <c r="BA414" s="203"/>
      <c r="BB414" s="203"/>
      <c r="BC414" s="203"/>
      <c r="BD414" s="203"/>
      <c r="BE414" s="203"/>
      <c r="BF414" s="203"/>
      <c r="BG414" s="203"/>
      <c r="BH414" s="203"/>
      <c r="BI414" s="203"/>
      <c r="BJ414" s="203"/>
      <c r="BK414" s="203"/>
      <c r="BL414" s="203"/>
      <c r="BM414" s="203"/>
      <c r="BN414" s="203"/>
      <c r="BO414" s="203"/>
      <c r="BP414" s="203"/>
      <c r="BQ414" s="203"/>
      <c r="BR414" s="203"/>
      <c r="BS414" s="203"/>
      <c r="BT414" s="203"/>
      <c r="BU414" s="203"/>
      <c r="BV414" s="49"/>
      <c r="BW414" s="49"/>
      <c r="BX414" s="49"/>
    </row>
    <row r="415" spans="1:76" s="51" customFormat="1" ht="16.5" hidden="1">
      <c r="A415" s="126" t="s">
        <v>10</v>
      </c>
      <c r="B415" s="120" t="s">
        <v>145</v>
      </c>
      <c r="C415" s="120" t="s">
        <v>151</v>
      </c>
      <c r="D415" s="127" t="s">
        <v>268</v>
      </c>
      <c r="E415" s="120" t="s">
        <v>17</v>
      </c>
      <c r="F415" s="122"/>
      <c r="G415" s="122"/>
      <c r="H415" s="122"/>
      <c r="I415" s="122"/>
      <c r="J415" s="122"/>
      <c r="K415" s="205"/>
      <c r="L415" s="205"/>
      <c r="M415" s="122"/>
      <c r="N415" s="122">
        <f>O415-M415</f>
        <v>606</v>
      </c>
      <c r="O415" s="122">
        <v>606</v>
      </c>
      <c r="P415" s="122"/>
      <c r="Q415" s="122">
        <v>606</v>
      </c>
      <c r="R415" s="203"/>
      <c r="S415" s="203"/>
      <c r="T415" s="122">
        <f>O415+R415</f>
        <v>606</v>
      </c>
      <c r="U415" s="122">
        <f>Q415+S415</f>
        <v>606</v>
      </c>
      <c r="V415" s="203"/>
      <c r="W415" s="203"/>
      <c r="X415" s="122">
        <f>T415+V415</f>
        <v>606</v>
      </c>
      <c r="Y415" s="122">
        <f>U415+W415</f>
        <v>606</v>
      </c>
      <c r="Z415" s="203"/>
      <c r="AA415" s="122">
        <f>X415+Z415</f>
        <v>606</v>
      </c>
      <c r="AB415" s="122">
        <f>Y415</f>
        <v>606</v>
      </c>
      <c r="AC415" s="203"/>
      <c r="AD415" s="203"/>
      <c r="AE415" s="203"/>
      <c r="AF415" s="122">
        <f>AA415+AC415</f>
        <v>606</v>
      </c>
      <c r="AG415" s="203"/>
      <c r="AH415" s="122">
        <f>AB415</f>
        <v>606</v>
      </c>
      <c r="AI415" s="206">
        <v>-606</v>
      </c>
      <c r="AJ415" s="206">
        <v>-606</v>
      </c>
      <c r="AK415" s="122">
        <f>AF415+AI415</f>
        <v>0</v>
      </c>
      <c r="AL415" s="122">
        <f>AG415</f>
        <v>0</v>
      </c>
      <c r="AM415" s="122">
        <f>AH415+AJ415</f>
        <v>0</v>
      </c>
      <c r="AN415" s="122"/>
      <c r="AO415" s="122"/>
      <c r="AP415" s="122"/>
      <c r="AQ415" s="122"/>
      <c r="AR415" s="122"/>
      <c r="AS415" s="203"/>
      <c r="AT415" s="203"/>
      <c r="AU415" s="203"/>
      <c r="AV415" s="203"/>
      <c r="AW415" s="203"/>
      <c r="AX415" s="203"/>
      <c r="AY415" s="203"/>
      <c r="AZ415" s="203"/>
      <c r="BA415" s="203"/>
      <c r="BB415" s="203"/>
      <c r="BC415" s="203"/>
      <c r="BD415" s="203"/>
      <c r="BE415" s="203"/>
      <c r="BF415" s="203"/>
      <c r="BG415" s="203"/>
      <c r="BH415" s="203"/>
      <c r="BI415" s="203"/>
      <c r="BJ415" s="203"/>
      <c r="BK415" s="203"/>
      <c r="BL415" s="203"/>
      <c r="BM415" s="203"/>
      <c r="BN415" s="203"/>
      <c r="BO415" s="203"/>
      <c r="BP415" s="203"/>
      <c r="BQ415" s="203"/>
      <c r="BR415" s="203"/>
      <c r="BS415" s="203"/>
      <c r="BT415" s="203"/>
      <c r="BU415" s="203"/>
      <c r="BV415" s="49"/>
      <c r="BW415" s="49"/>
      <c r="BX415" s="49"/>
    </row>
    <row r="416" spans="1:76" s="51" customFormat="1" ht="66" customHeight="1" hidden="1">
      <c r="A416" s="126" t="s">
        <v>333</v>
      </c>
      <c r="B416" s="120" t="s">
        <v>145</v>
      </c>
      <c r="C416" s="120" t="s">
        <v>151</v>
      </c>
      <c r="D416" s="127" t="s">
        <v>332</v>
      </c>
      <c r="E416" s="120"/>
      <c r="F416" s="122"/>
      <c r="G416" s="122"/>
      <c r="H416" s="122"/>
      <c r="I416" s="122"/>
      <c r="J416" s="122"/>
      <c r="K416" s="205"/>
      <c r="L416" s="205"/>
      <c r="M416" s="122"/>
      <c r="N416" s="122"/>
      <c r="O416" s="122"/>
      <c r="P416" s="122"/>
      <c r="Q416" s="122"/>
      <c r="R416" s="203"/>
      <c r="S416" s="203"/>
      <c r="T416" s="122"/>
      <c r="U416" s="122"/>
      <c r="V416" s="203"/>
      <c r="W416" s="203"/>
      <c r="X416" s="122"/>
      <c r="Y416" s="122"/>
      <c r="Z416" s="203"/>
      <c r="AA416" s="122"/>
      <c r="AB416" s="122"/>
      <c r="AC416" s="203"/>
      <c r="AD416" s="203"/>
      <c r="AE416" s="203"/>
      <c r="AF416" s="122"/>
      <c r="AG416" s="203"/>
      <c r="AH416" s="122"/>
      <c r="AI416" s="206"/>
      <c r="AJ416" s="206"/>
      <c r="AK416" s="122"/>
      <c r="AL416" s="122"/>
      <c r="AM416" s="122"/>
      <c r="AN416" s="122">
        <f>AN417</f>
        <v>0</v>
      </c>
      <c r="AO416" s="122">
        <f>AO417</f>
        <v>0</v>
      </c>
      <c r="AP416" s="122">
        <f>AP417</f>
        <v>0</v>
      </c>
      <c r="AQ416" s="122">
        <f>AQ417</f>
        <v>0</v>
      </c>
      <c r="AR416" s="122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49"/>
      <c r="BW416" s="49"/>
      <c r="BX416" s="49"/>
    </row>
    <row r="417" spans="1:76" s="51" customFormat="1" ht="82.5" hidden="1">
      <c r="A417" s="126" t="s">
        <v>243</v>
      </c>
      <c r="B417" s="120" t="s">
        <v>145</v>
      </c>
      <c r="C417" s="120" t="s">
        <v>151</v>
      </c>
      <c r="D417" s="127" t="s">
        <v>332</v>
      </c>
      <c r="E417" s="120" t="s">
        <v>150</v>
      </c>
      <c r="F417" s="122"/>
      <c r="G417" s="122"/>
      <c r="H417" s="122"/>
      <c r="I417" s="122"/>
      <c r="J417" s="122"/>
      <c r="K417" s="205"/>
      <c r="L417" s="205"/>
      <c r="M417" s="122"/>
      <c r="N417" s="122"/>
      <c r="O417" s="122"/>
      <c r="P417" s="122"/>
      <c r="Q417" s="122"/>
      <c r="R417" s="203"/>
      <c r="S417" s="203"/>
      <c r="T417" s="122"/>
      <c r="U417" s="122"/>
      <c r="V417" s="203"/>
      <c r="W417" s="203"/>
      <c r="X417" s="122"/>
      <c r="Y417" s="122"/>
      <c r="Z417" s="203"/>
      <c r="AA417" s="122"/>
      <c r="AB417" s="122"/>
      <c r="AC417" s="203"/>
      <c r="AD417" s="203"/>
      <c r="AE417" s="203"/>
      <c r="AF417" s="122"/>
      <c r="AG417" s="203"/>
      <c r="AH417" s="122"/>
      <c r="AI417" s="206"/>
      <c r="AJ417" s="206"/>
      <c r="AK417" s="122"/>
      <c r="AL417" s="122"/>
      <c r="AM417" s="122"/>
      <c r="AN417" s="122">
        <f>AO417-AM417</f>
        <v>0</v>
      </c>
      <c r="AO417" s="122"/>
      <c r="AP417" s="122"/>
      <c r="AQ417" s="122"/>
      <c r="AR417" s="122"/>
      <c r="AS417" s="203"/>
      <c r="AT417" s="203"/>
      <c r="AU417" s="203"/>
      <c r="AV417" s="203"/>
      <c r="AW417" s="203"/>
      <c r="AX417" s="203"/>
      <c r="AY417" s="203"/>
      <c r="AZ417" s="203"/>
      <c r="BA417" s="203"/>
      <c r="BB417" s="203"/>
      <c r="BC417" s="203"/>
      <c r="BD417" s="203"/>
      <c r="BE417" s="203"/>
      <c r="BF417" s="203"/>
      <c r="BG417" s="203"/>
      <c r="BH417" s="203"/>
      <c r="BI417" s="203"/>
      <c r="BJ417" s="203"/>
      <c r="BK417" s="203"/>
      <c r="BL417" s="203"/>
      <c r="BM417" s="203"/>
      <c r="BN417" s="203"/>
      <c r="BO417" s="203"/>
      <c r="BP417" s="203"/>
      <c r="BQ417" s="203"/>
      <c r="BR417" s="203"/>
      <c r="BS417" s="203"/>
      <c r="BT417" s="203"/>
      <c r="BU417" s="203"/>
      <c r="BV417" s="49"/>
      <c r="BW417" s="49"/>
      <c r="BX417" s="49"/>
    </row>
    <row r="418" spans="1:76" s="10" customFormat="1" ht="16.5" hidden="1">
      <c r="A418" s="98"/>
      <c r="B418" s="99"/>
      <c r="C418" s="99"/>
      <c r="D418" s="100"/>
      <c r="E418" s="99"/>
      <c r="F418" s="76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77"/>
      <c r="S418" s="77"/>
      <c r="T418" s="77"/>
      <c r="U418" s="77"/>
      <c r="V418" s="77"/>
      <c r="W418" s="77"/>
      <c r="X418" s="77"/>
      <c r="Y418" s="77"/>
      <c r="Z418" s="77"/>
      <c r="AA418" s="78"/>
      <c r="AB418" s="78"/>
      <c r="AC418" s="78"/>
      <c r="AD418" s="78"/>
      <c r="AE418" s="78"/>
      <c r="AF418" s="77"/>
      <c r="AG418" s="77"/>
      <c r="AH418" s="77"/>
      <c r="AI418" s="77"/>
      <c r="AJ418" s="77"/>
      <c r="AK418" s="76"/>
      <c r="AL418" s="76"/>
      <c r="AM418" s="76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L418" s="77"/>
      <c r="BM418" s="77"/>
      <c r="BN418" s="77"/>
      <c r="BO418" s="77"/>
      <c r="BP418" s="77"/>
      <c r="BQ418" s="77"/>
      <c r="BR418" s="77"/>
      <c r="BS418" s="77"/>
      <c r="BT418" s="77"/>
      <c r="BU418" s="77"/>
      <c r="BV418" s="9"/>
      <c r="BW418" s="9"/>
      <c r="BX418" s="9"/>
    </row>
    <row r="419" spans="1:76" s="10" customFormat="1" ht="37.5">
      <c r="A419" s="79" t="s">
        <v>355</v>
      </c>
      <c r="B419" s="80" t="s">
        <v>145</v>
      </c>
      <c r="C419" s="80" t="s">
        <v>145</v>
      </c>
      <c r="D419" s="95"/>
      <c r="E419" s="80"/>
      <c r="F419" s="76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6"/>
      <c r="AL419" s="76"/>
      <c r="AM419" s="76"/>
      <c r="AN419" s="82">
        <f>AN420+AN424</f>
        <v>89885</v>
      </c>
      <c r="AO419" s="82">
        <f>AO420+AO424</f>
        <v>89885</v>
      </c>
      <c r="AP419" s="82"/>
      <c r="AQ419" s="82">
        <f>AQ420+AQ424</f>
        <v>89885</v>
      </c>
      <c r="AR419" s="82">
        <f>AR420+AR424</f>
        <v>0</v>
      </c>
      <c r="AS419" s="82">
        <f>AS420+AS424</f>
        <v>0</v>
      </c>
      <c r="AT419" s="82">
        <f>AT420+AT424</f>
        <v>89885</v>
      </c>
      <c r="AU419" s="82">
        <f>AU420+AU424</f>
        <v>89885</v>
      </c>
      <c r="AV419" s="82">
        <f aca="true" t="shared" si="472" ref="AV419:BC419">AV420+AV424+AV426</f>
        <v>2799</v>
      </c>
      <c r="AW419" s="82">
        <f t="shared" si="472"/>
        <v>0</v>
      </c>
      <c r="AX419" s="82">
        <f t="shared" si="472"/>
        <v>92684</v>
      </c>
      <c r="AY419" s="82">
        <f t="shared" si="472"/>
        <v>89885</v>
      </c>
      <c r="AZ419" s="82">
        <f t="shared" si="472"/>
        <v>0</v>
      </c>
      <c r="BA419" s="82">
        <f t="shared" si="472"/>
        <v>0</v>
      </c>
      <c r="BB419" s="82">
        <f t="shared" si="472"/>
        <v>92684</v>
      </c>
      <c r="BC419" s="82">
        <f t="shared" si="472"/>
        <v>89885</v>
      </c>
      <c r="BD419" s="77"/>
      <c r="BE419" s="77"/>
      <c r="BF419" s="82">
        <f aca="true" t="shared" si="473" ref="BF419:BP419">BF420+BF424+BF426</f>
        <v>92684</v>
      </c>
      <c r="BG419" s="82">
        <f t="shared" si="473"/>
        <v>89885</v>
      </c>
      <c r="BH419" s="82">
        <f>BH420+BH424+BH426</f>
        <v>0</v>
      </c>
      <c r="BI419" s="82">
        <f>BI420+BI424+BI426</f>
        <v>0</v>
      </c>
      <c r="BJ419" s="82">
        <f>BJ420+BJ424+BJ426</f>
        <v>92684</v>
      </c>
      <c r="BK419" s="82">
        <f>BK420+BK424+BK426</f>
        <v>89885</v>
      </c>
      <c r="BL419" s="82">
        <f t="shared" si="473"/>
        <v>0</v>
      </c>
      <c r="BM419" s="82">
        <f t="shared" si="473"/>
        <v>0</v>
      </c>
      <c r="BN419" s="82">
        <f t="shared" si="473"/>
        <v>92684</v>
      </c>
      <c r="BO419" s="82"/>
      <c r="BP419" s="82">
        <f t="shared" si="473"/>
        <v>89885</v>
      </c>
      <c r="BQ419" s="82">
        <f>BQ420+BQ424+BQ426</f>
        <v>25293</v>
      </c>
      <c r="BR419" s="82">
        <f>BR420+BR424+BR426</f>
        <v>0</v>
      </c>
      <c r="BS419" s="82">
        <f>BS420+BS424+BS426</f>
        <v>117977</v>
      </c>
      <c r="BT419" s="82">
        <f>BT420+BT424+BT426</f>
        <v>0</v>
      </c>
      <c r="BU419" s="82">
        <f>BU420+BU424+BU426</f>
        <v>89885</v>
      </c>
      <c r="BV419" s="9"/>
      <c r="BW419" s="9"/>
      <c r="BX419" s="9"/>
    </row>
    <row r="420" spans="1:76" s="10" customFormat="1" ht="33">
      <c r="A420" s="98" t="s">
        <v>96</v>
      </c>
      <c r="B420" s="99" t="s">
        <v>145</v>
      </c>
      <c r="C420" s="99" t="s">
        <v>145</v>
      </c>
      <c r="D420" s="100" t="s">
        <v>97</v>
      </c>
      <c r="E420" s="99"/>
      <c r="F420" s="76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6"/>
      <c r="AL420" s="76"/>
      <c r="AM420" s="76"/>
      <c r="AN420" s="87">
        <f>AN421+AN422</f>
        <v>41768</v>
      </c>
      <c r="AO420" s="87">
        <f>AO421+AO422</f>
        <v>41768</v>
      </c>
      <c r="AP420" s="87"/>
      <c r="AQ420" s="87">
        <f aca="true" t="shared" si="474" ref="AQ420:AY420">AQ421+AQ422</f>
        <v>41768</v>
      </c>
      <c r="AR420" s="87">
        <f t="shared" si="474"/>
        <v>0</v>
      </c>
      <c r="AS420" s="87">
        <f t="shared" si="474"/>
        <v>0</v>
      </c>
      <c r="AT420" s="87">
        <f t="shared" si="474"/>
        <v>41768</v>
      </c>
      <c r="AU420" s="87">
        <f t="shared" si="474"/>
        <v>41768</v>
      </c>
      <c r="AV420" s="87">
        <f t="shared" si="474"/>
        <v>0</v>
      </c>
      <c r="AW420" s="87">
        <f>AW421+AW422</f>
        <v>0</v>
      </c>
      <c r="AX420" s="87">
        <f t="shared" si="474"/>
        <v>41768</v>
      </c>
      <c r="AY420" s="87">
        <f t="shared" si="474"/>
        <v>41768</v>
      </c>
      <c r="AZ420" s="87">
        <f>AZ421+AZ422</f>
        <v>0</v>
      </c>
      <c r="BA420" s="87">
        <f>BA421+BA422</f>
        <v>0</v>
      </c>
      <c r="BB420" s="87">
        <f>BB421+BB422</f>
        <v>41768</v>
      </c>
      <c r="BC420" s="87">
        <f>BC421+BC422</f>
        <v>41768</v>
      </c>
      <c r="BD420" s="77"/>
      <c r="BE420" s="77"/>
      <c r="BF420" s="87">
        <f aca="true" t="shared" si="475" ref="BF420:BP420">BF421+BF422</f>
        <v>41768</v>
      </c>
      <c r="BG420" s="87">
        <f t="shared" si="475"/>
        <v>41768</v>
      </c>
      <c r="BH420" s="87">
        <f>BH421+BH422</f>
        <v>0</v>
      </c>
      <c r="BI420" s="87">
        <f>BI421+BI422</f>
        <v>0</v>
      </c>
      <c r="BJ420" s="87">
        <f>BJ421+BJ422</f>
        <v>41768</v>
      </c>
      <c r="BK420" s="87">
        <f>BK421+BK422</f>
        <v>41768</v>
      </c>
      <c r="BL420" s="87">
        <f t="shared" si="475"/>
        <v>0</v>
      </c>
      <c r="BM420" s="87">
        <f t="shared" si="475"/>
        <v>0</v>
      </c>
      <c r="BN420" s="87">
        <f t="shared" si="475"/>
        <v>41768</v>
      </c>
      <c r="BO420" s="87"/>
      <c r="BP420" s="87">
        <f t="shared" si="475"/>
        <v>41768</v>
      </c>
      <c r="BQ420" s="87">
        <f>BQ421+BQ422</f>
        <v>0</v>
      </c>
      <c r="BR420" s="87">
        <f>BR421+BR422</f>
        <v>0</v>
      </c>
      <c r="BS420" s="87">
        <f>BS421+BS422</f>
        <v>41768</v>
      </c>
      <c r="BT420" s="87">
        <f>BT421+BT422</f>
        <v>0</v>
      </c>
      <c r="BU420" s="87">
        <f>BU421+BU422</f>
        <v>41768</v>
      </c>
      <c r="BV420" s="9"/>
      <c r="BW420" s="9"/>
      <c r="BX420" s="9"/>
    </row>
    <row r="421" spans="1:76" s="10" customFormat="1" ht="33">
      <c r="A421" s="98" t="s">
        <v>128</v>
      </c>
      <c r="B421" s="99" t="s">
        <v>145</v>
      </c>
      <c r="C421" s="99" t="s">
        <v>145</v>
      </c>
      <c r="D421" s="100" t="s">
        <v>97</v>
      </c>
      <c r="E421" s="99" t="s">
        <v>129</v>
      </c>
      <c r="F421" s="76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6"/>
      <c r="AL421" s="76"/>
      <c r="AM421" s="76"/>
      <c r="AN421" s="87">
        <f>AO421-AM421</f>
        <v>41768</v>
      </c>
      <c r="AO421" s="87">
        <v>41768</v>
      </c>
      <c r="AP421" s="87"/>
      <c r="AQ421" s="87">
        <v>41768</v>
      </c>
      <c r="AR421" s="87"/>
      <c r="AS421" s="77"/>
      <c r="AT421" s="87">
        <f>AO421+AR421</f>
        <v>41768</v>
      </c>
      <c r="AU421" s="87">
        <f>AQ421+AS421</f>
        <v>41768</v>
      </c>
      <c r="AV421" s="77"/>
      <c r="AW421" s="77"/>
      <c r="AX421" s="87">
        <f>AT421+AV421</f>
        <v>41768</v>
      </c>
      <c r="AY421" s="87">
        <f>AU421</f>
        <v>41768</v>
      </c>
      <c r="AZ421" s="77"/>
      <c r="BA421" s="77"/>
      <c r="BB421" s="87">
        <f>AX421+AZ421</f>
        <v>41768</v>
      </c>
      <c r="BC421" s="87">
        <f>AY421+BA421</f>
        <v>41768</v>
      </c>
      <c r="BD421" s="77"/>
      <c r="BE421" s="77"/>
      <c r="BF421" s="87">
        <f>BB421+BD421</f>
        <v>41768</v>
      </c>
      <c r="BG421" s="87">
        <f>BC421+BE421</f>
        <v>41768</v>
      </c>
      <c r="BH421" s="77"/>
      <c r="BI421" s="77"/>
      <c r="BJ421" s="87">
        <f>BB421+BH421</f>
        <v>41768</v>
      </c>
      <c r="BK421" s="87">
        <f>BC421+BI421</f>
        <v>41768</v>
      </c>
      <c r="BL421" s="77"/>
      <c r="BM421" s="77"/>
      <c r="BN421" s="87">
        <f>BJ421+BL421</f>
        <v>41768</v>
      </c>
      <c r="BO421" s="87"/>
      <c r="BP421" s="87">
        <f>BK421+BM421</f>
        <v>41768</v>
      </c>
      <c r="BQ421" s="87"/>
      <c r="BR421" s="77"/>
      <c r="BS421" s="87">
        <f>BN421+BQ421</f>
        <v>41768</v>
      </c>
      <c r="BT421" s="87">
        <f>BO421</f>
        <v>0</v>
      </c>
      <c r="BU421" s="87">
        <f>BP421+BR421</f>
        <v>41768</v>
      </c>
      <c r="BV421" s="9"/>
      <c r="BW421" s="9"/>
      <c r="BX421" s="9"/>
    </row>
    <row r="422" spans="1:76" s="51" customFormat="1" ht="115.5" customHeight="1" hidden="1">
      <c r="A422" s="119" t="s">
        <v>339</v>
      </c>
      <c r="B422" s="120" t="s">
        <v>145</v>
      </c>
      <c r="C422" s="120" t="s">
        <v>145</v>
      </c>
      <c r="D422" s="127" t="s">
        <v>338</v>
      </c>
      <c r="E422" s="120"/>
      <c r="F422" s="204"/>
      <c r="G422" s="205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  <c r="R422" s="203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3"/>
      <c r="AD422" s="203"/>
      <c r="AE422" s="203"/>
      <c r="AF422" s="203"/>
      <c r="AG422" s="203"/>
      <c r="AH422" s="203"/>
      <c r="AI422" s="203"/>
      <c r="AJ422" s="203"/>
      <c r="AK422" s="204"/>
      <c r="AL422" s="204"/>
      <c r="AM422" s="204"/>
      <c r="AN422" s="122">
        <f>AN423</f>
        <v>0</v>
      </c>
      <c r="AO422" s="122">
        <f>AO423</f>
        <v>0</v>
      </c>
      <c r="AP422" s="122"/>
      <c r="AQ422" s="122">
        <f>AQ423</f>
        <v>0</v>
      </c>
      <c r="AR422" s="122"/>
      <c r="AS422" s="203"/>
      <c r="AT422" s="203"/>
      <c r="AU422" s="203"/>
      <c r="AV422" s="203"/>
      <c r="AW422" s="203"/>
      <c r="AX422" s="203"/>
      <c r="AY422" s="203"/>
      <c r="AZ422" s="203"/>
      <c r="BA422" s="203"/>
      <c r="BB422" s="203"/>
      <c r="BC422" s="203"/>
      <c r="BD422" s="203"/>
      <c r="BE422" s="203"/>
      <c r="BF422" s="203"/>
      <c r="BG422" s="203"/>
      <c r="BH422" s="203"/>
      <c r="BI422" s="203"/>
      <c r="BJ422" s="203"/>
      <c r="BK422" s="203"/>
      <c r="BL422" s="203"/>
      <c r="BM422" s="203"/>
      <c r="BN422" s="203"/>
      <c r="BO422" s="203"/>
      <c r="BP422" s="203"/>
      <c r="BQ422" s="203"/>
      <c r="BR422" s="203"/>
      <c r="BS422" s="203"/>
      <c r="BT422" s="203"/>
      <c r="BU422" s="203"/>
      <c r="BV422" s="49"/>
      <c r="BW422" s="49"/>
      <c r="BX422" s="49"/>
    </row>
    <row r="423" spans="1:76" s="51" customFormat="1" ht="82.5" hidden="1">
      <c r="A423" s="126" t="s">
        <v>289</v>
      </c>
      <c r="B423" s="120" t="s">
        <v>145</v>
      </c>
      <c r="C423" s="120" t="s">
        <v>145</v>
      </c>
      <c r="D423" s="127" t="s">
        <v>338</v>
      </c>
      <c r="E423" s="120" t="s">
        <v>230</v>
      </c>
      <c r="F423" s="204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3"/>
      <c r="S423" s="203"/>
      <c r="T423" s="203"/>
      <c r="U423" s="203"/>
      <c r="V423" s="203"/>
      <c r="W423" s="203"/>
      <c r="X423" s="203"/>
      <c r="Y423" s="203"/>
      <c r="Z423" s="203"/>
      <c r="AA423" s="203"/>
      <c r="AB423" s="203"/>
      <c r="AC423" s="203"/>
      <c r="AD423" s="203"/>
      <c r="AE423" s="203"/>
      <c r="AF423" s="203"/>
      <c r="AG423" s="203"/>
      <c r="AH423" s="203"/>
      <c r="AI423" s="203"/>
      <c r="AJ423" s="203"/>
      <c r="AK423" s="204"/>
      <c r="AL423" s="204"/>
      <c r="AM423" s="204"/>
      <c r="AN423" s="122">
        <f>AO423-AM423</f>
        <v>0</v>
      </c>
      <c r="AO423" s="122"/>
      <c r="AP423" s="122"/>
      <c r="AQ423" s="122"/>
      <c r="AR423" s="122"/>
      <c r="AS423" s="203"/>
      <c r="AT423" s="203"/>
      <c r="AU423" s="203"/>
      <c r="AV423" s="203"/>
      <c r="AW423" s="203"/>
      <c r="AX423" s="203"/>
      <c r="AY423" s="203"/>
      <c r="AZ423" s="203"/>
      <c r="BA423" s="203"/>
      <c r="BB423" s="203"/>
      <c r="BC423" s="203"/>
      <c r="BD423" s="203"/>
      <c r="BE423" s="203"/>
      <c r="BF423" s="203"/>
      <c r="BG423" s="203"/>
      <c r="BH423" s="203"/>
      <c r="BI423" s="203"/>
      <c r="BJ423" s="203"/>
      <c r="BK423" s="203"/>
      <c r="BL423" s="203"/>
      <c r="BM423" s="203"/>
      <c r="BN423" s="203"/>
      <c r="BO423" s="203"/>
      <c r="BP423" s="203"/>
      <c r="BQ423" s="203"/>
      <c r="BR423" s="203"/>
      <c r="BS423" s="203"/>
      <c r="BT423" s="203"/>
      <c r="BU423" s="203"/>
      <c r="BV423" s="49"/>
      <c r="BW423" s="49"/>
      <c r="BX423" s="49"/>
    </row>
    <row r="424" spans="1:76" s="10" customFormat="1" ht="16.5">
      <c r="A424" s="98" t="s">
        <v>393</v>
      </c>
      <c r="B424" s="99" t="s">
        <v>145</v>
      </c>
      <c r="C424" s="99" t="s">
        <v>145</v>
      </c>
      <c r="D424" s="100" t="s">
        <v>105</v>
      </c>
      <c r="E424" s="99"/>
      <c r="F424" s="76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6"/>
      <c r="AL424" s="76"/>
      <c r="AM424" s="76"/>
      <c r="AN424" s="87">
        <f>AN425</f>
        <v>48117</v>
      </c>
      <c r="AO424" s="87">
        <f>AO425</f>
        <v>48117</v>
      </c>
      <c r="AP424" s="87"/>
      <c r="AQ424" s="87">
        <f aca="true" t="shared" si="476" ref="AQ424:BC424">AQ425</f>
        <v>48117</v>
      </c>
      <c r="AR424" s="87">
        <f t="shared" si="476"/>
        <v>0</v>
      </c>
      <c r="AS424" s="87">
        <f t="shared" si="476"/>
        <v>0</v>
      </c>
      <c r="AT424" s="87">
        <f t="shared" si="476"/>
        <v>48117</v>
      </c>
      <c r="AU424" s="87">
        <f t="shared" si="476"/>
        <v>48117</v>
      </c>
      <c r="AV424" s="87">
        <f t="shared" si="476"/>
        <v>0</v>
      </c>
      <c r="AW424" s="87">
        <f t="shared" si="476"/>
        <v>0</v>
      </c>
      <c r="AX424" s="87">
        <f t="shared" si="476"/>
        <v>48117</v>
      </c>
      <c r="AY424" s="87">
        <f t="shared" si="476"/>
        <v>48117</v>
      </c>
      <c r="AZ424" s="87">
        <f t="shared" si="476"/>
        <v>0</v>
      </c>
      <c r="BA424" s="87">
        <f t="shared" si="476"/>
        <v>0</v>
      </c>
      <c r="BB424" s="87">
        <f t="shared" si="476"/>
        <v>48117</v>
      </c>
      <c r="BC424" s="87">
        <f t="shared" si="476"/>
        <v>48117</v>
      </c>
      <c r="BD424" s="77"/>
      <c r="BE424" s="77"/>
      <c r="BF424" s="87">
        <f aca="true" t="shared" si="477" ref="BF424:BU424">BF425</f>
        <v>48117</v>
      </c>
      <c r="BG424" s="87">
        <f t="shared" si="477"/>
        <v>48117</v>
      </c>
      <c r="BH424" s="87">
        <f t="shared" si="477"/>
        <v>0</v>
      </c>
      <c r="BI424" s="87">
        <f t="shared" si="477"/>
        <v>0</v>
      </c>
      <c r="BJ424" s="87">
        <f t="shared" si="477"/>
        <v>48117</v>
      </c>
      <c r="BK424" s="87">
        <f t="shared" si="477"/>
        <v>48117</v>
      </c>
      <c r="BL424" s="87">
        <f t="shared" si="477"/>
        <v>0</v>
      </c>
      <c r="BM424" s="87">
        <f t="shared" si="477"/>
        <v>0</v>
      </c>
      <c r="BN424" s="87">
        <f t="shared" si="477"/>
        <v>48117</v>
      </c>
      <c r="BO424" s="87"/>
      <c r="BP424" s="87">
        <f t="shared" si="477"/>
        <v>48117</v>
      </c>
      <c r="BQ424" s="87">
        <f t="shared" si="477"/>
        <v>0</v>
      </c>
      <c r="BR424" s="87">
        <f t="shared" si="477"/>
        <v>0</v>
      </c>
      <c r="BS424" s="87">
        <f t="shared" si="477"/>
        <v>48117</v>
      </c>
      <c r="BT424" s="87">
        <f t="shared" si="477"/>
        <v>0</v>
      </c>
      <c r="BU424" s="87">
        <f t="shared" si="477"/>
        <v>48117</v>
      </c>
      <c r="BV424" s="9"/>
      <c r="BW424" s="9"/>
      <c r="BX424" s="9"/>
    </row>
    <row r="425" spans="1:76" s="10" customFormat="1" ht="33">
      <c r="A425" s="98" t="s">
        <v>128</v>
      </c>
      <c r="B425" s="99" t="s">
        <v>145</v>
      </c>
      <c r="C425" s="99" t="s">
        <v>145</v>
      </c>
      <c r="D425" s="100" t="s">
        <v>105</v>
      </c>
      <c r="E425" s="99" t="s">
        <v>129</v>
      </c>
      <c r="F425" s="76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6"/>
      <c r="AL425" s="76"/>
      <c r="AM425" s="76"/>
      <c r="AN425" s="87">
        <f>AO425-AM425</f>
        <v>48117</v>
      </c>
      <c r="AO425" s="87">
        <v>48117</v>
      </c>
      <c r="AP425" s="87"/>
      <c r="AQ425" s="87">
        <v>48117</v>
      </c>
      <c r="AR425" s="87"/>
      <c r="AS425" s="77"/>
      <c r="AT425" s="87">
        <f>AO425+AR425</f>
        <v>48117</v>
      </c>
      <c r="AU425" s="87">
        <f>AQ425+AS425</f>
        <v>48117</v>
      </c>
      <c r="AV425" s="77"/>
      <c r="AW425" s="77"/>
      <c r="AX425" s="87">
        <f>AT425+AV425</f>
        <v>48117</v>
      </c>
      <c r="AY425" s="87">
        <f>AU425</f>
        <v>48117</v>
      </c>
      <c r="AZ425" s="77"/>
      <c r="BA425" s="77"/>
      <c r="BB425" s="87">
        <f>AX425+AZ425</f>
        <v>48117</v>
      </c>
      <c r="BC425" s="87">
        <f>AY425+BA425</f>
        <v>48117</v>
      </c>
      <c r="BD425" s="77"/>
      <c r="BE425" s="77"/>
      <c r="BF425" s="87">
        <f>BB425+BD425</f>
        <v>48117</v>
      </c>
      <c r="BG425" s="87">
        <f>BC425+BE425</f>
        <v>48117</v>
      </c>
      <c r="BH425" s="77"/>
      <c r="BI425" s="77"/>
      <c r="BJ425" s="87">
        <f>BB425+BH425</f>
        <v>48117</v>
      </c>
      <c r="BK425" s="87">
        <f>BC425+BI425</f>
        <v>48117</v>
      </c>
      <c r="BL425" s="77"/>
      <c r="BM425" s="77"/>
      <c r="BN425" s="87">
        <f>BJ425+BL425</f>
        <v>48117</v>
      </c>
      <c r="BO425" s="87"/>
      <c r="BP425" s="87">
        <f>BK425+BM425</f>
        <v>48117</v>
      </c>
      <c r="BQ425" s="87"/>
      <c r="BR425" s="77"/>
      <c r="BS425" s="87">
        <f>BN425+BQ425</f>
        <v>48117</v>
      </c>
      <c r="BT425" s="87">
        <f>BO425</f>
        <v>0</v>
      </c>
      <c r="BU425" s="87">
        <f>BP425+BR425</f>
        <v>48117</v>
      </c>
      <c r="BV425" s="9"/>
      <c r="BW425" s="9"/>
      <c r="BX425" s="9"/>
    </row>
    <row r="426" spans="1:76" s="10" customFormat="1" ht="22.5" customHeight="1">
      <c r="A426" s="98" t="s">
        <v>120</v>
      </c>
      <c r="B426" s="99" t="s">
        <v>145</v>
      </c>
      <c r="C426" s="99" t="s">
        <v>145</v>
      </c>
      <c r="D426" s="100" t="s">
        <v>122</v>
      </c>
      <c r="E426" s="99"/>
      <c r="F426" s="76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6"/>
      <c r="AL426" s="76"/>
      <c r="AM426" s="76"/>
      <c r="AN426" s="87"/>
      <c r="AO426" s="87"/>
      <c r="AP426" s="87"/>
      <c r="AQ426" s="87"/>
      <c r="AR426" s="87"/>
      <c r="AS426" s="77"/>
      <c r="AT426" s="87"/>
      <c r="AU426" s="87"/>
      <c r="AV426" s="87">
        <f aca="true" t="shared" si="478" ref="AV426:BC426">AV429</f>
        <v>2799</v>
      </c>
      <c r="AW426" s="87">
        <f t="shared" si="478"/>
        <v>0</v>
      </c>
      <c r="AX426" s="87">
        <f t="shared" si="478"/>
        <v>2799</v>
      </c>
      <c r="AY426" s="87">
        <f t="shared" si="478"/>
        <v>0</v>
      </c>
      <c r="AZ426" s="87">
        <f t="shared" si="478"/>
        <v>0</v>
      </c>
      <c r="BA426" s="87">
        <f t="shared" si="478"/>
        <v>0</v>
      </c>
      <c r="BB426" s="87">
        <f t="shared" si="478"/>
        <v>2799</v>
      </c>
      <c r="BC426" s="87">
        <f t="shared" si="478"/>
        <v>0</v>
      </c>
      <c r="BD426" s="77"/>
      <c r="BE426" s="77"/>
      <c r="BF426" s="87">
        <f aca="true" t="shared" si="479" ref="BF426:BP426">BF429</f>
        <v>2799</v>
      </c>
      <c r="BG426" s="87">
        <f t="shared" si="479"/>
        <v>0</v>
      </c>
      <c r="BH426" s="87">
        <f t="shared" si="479"/>
        <v>0</v>
      </c>
      <c r="BI426" s="87">
        <f t="shared" si="479"/>
        <v>0</v>
      </c>
      <c r="BJ426" s="87">
        <f t="shared" si="479"/>
        <v>2799</v>
      </c>
      <c r="BK426" s="87">
        <f t="shared" si="479"/>
        <v>0</v>
      </c>
      <c r="BL426" s="87">
        <f t="shared" si="479"/>
        <v>0</v>
      </c>
      <c r="BM426" s="87">
        <f t="shared" si="479"/>
        <v>0</v>
      </c>
      <c r="BN426" s="87">
        <f t="shared" si="479"/>
        <v>2799</v>
      </c>
      <c r="BO426" s="87">
        <f t="shared" si="479"/>
        <v>0</v>
      </c>
      <c r="BP426" s="87">
        <f t="shared" si="479"/>
        <v>0</v>
      </c>
      <c r="BQ426" s="87">
        <f>BQ427+BQ429</f>
        <v>25293</v>
      </c>
      <c r="BR426" s="87">
        <f>BR427+BR429</f>
        <v>0</v>
      </c>
      <c r="BS426" s="87">
        <f>BS427+BS429</f>
        <v>28092</v>
      </c>
      <c r="BT426" s="87">
        <f>BT427+BT429</f>
        <v>0</v>
      </c>
      <c r="BU426" s="87">
        <f>BU427+BU429</f>
        <v>0</v>
      </c>
      <c r="BV426" s="9"/>
      <c r="BW426" s="9"/>
      <c r="BX426" s="9"/>
    </row>
    <row r="427" spans="1:76" s="10" customFormat="1" ht="69" customHeight="1">
      <c r="A427" s="98" t="s">
        <v>381</v>
      </c>
      <c r="B427" s="99" t="s">
        <v>145</v>
      </c>
      <c r="C427" s="99" t="s">
        <v>145</v>
      </c>
      <c r="D427" s="100" t="s">
        <v>380</v>
      </c>
      <c r="E427" s="99"/>
      <c r="F427" s="76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6"/>
      <c r="AL427" s="76"/>
      <c r="AM427" s="76"/>
      <c r="AN427" s="87"/>
      <c r="AO427" s="87"/>
      <c r="AP427" s="87"/>
      <c r="AQ427" s="87"/>
      <c r="AR427" s="87"/>
      <c r="AS427" s="7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77"/>
      <c r="BE427" s="77"/>
      <c r="BF427" s="87"/>
      <c r="BG427" s="87"/>
      <c r="BH427" s="87"/>
      <c r="BI427" s="87"/>
      <c r="BJ427" s="87"/>
      <c r="BK427" s="87"/>
      <c r="BL427" s="87"/>
      <c r="BM427" s="87"/>
      <c r="BN427" s="87"/>
      <c r="BO427" s="87"/>
      <c r="BP427" s="87"/>
      <c r="BQ427" s="87">
        <f>BQ428</f>
        <v>9531</v>
      </c>
      <c r="BR427" s="87">
        <f>BR428</f>
        <v>0</v>
      </c>
      <c r="BS427" s="87">
        <f>BS428</f>
        <v>9531</v>
      </c>
      <c r="BT427" s="87">
        <f>BT428</f>
        <v>0</v>
      </c>
      <c r="BU427" s="87">
        <f>BU428</f>
        <v>0</v>
      </c>
      <c r="BV427" s="9"/>
      <c r="BW427" s="9"/>
      <c r="BX427" s="9"/>
    </row>
    <row r="428" spans="1:76" s="10" customFormat="1" ht="51" customHeight="1">
      <c r="A428" s="98" t="s">
        <v>136</v>
      </c>
      <c r="B428" s="99" t="s">
        <v>145</v>
      </c>
      <c r="C428" s="99" t="s">
        <v>145</v>
      </c>
      <c r="D428" s="100" t="s">
        <v>380</v>
      </c>
      <c r="E428" s="99" t="s">
        <v>137</v>
      </c>
      <c r="F428" s="76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6"/>
      <c r="AL428" s="76"/>
      <c r="AM428" s="76"/>
      <c r="AN428" s="87"/>
      <c r="AO428" s="87"/>
      <c r="AP428" s="87"/>
      <c r="AQ428" s="87"/>
      <c r="AR428" s="87"/>
      <c r="AS428" s="7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77"/>
      <c r="BE428" s="77"/>
      <c r="BF428" s="87"/>
      <c r="BG428" s="87"/>
      <c r="BH428" s="87"/>
      <c r="BI428" s="87"/>
      <c r="BJ428" s="87"/>
      <c r="BK428" s="87"/>
      <c r="BL428" s="87"/>
      <c r="BM428" s="87"/>
      <c r="BN428" s="87"/>
      <c r="BO428" s="87"/>
      <c r="BP428" s="87"/>
      <c r="BQ428" s="87">
        <v>9531</v>
      </c>
      <c r="BR428" s="87"/>
      <c r="BS428" s="87">
        <f>BN428+BQ428</f>
        <v>9531</v>
      </c>
      <c r="BT428" s="87">
        <f>BO428</f>
        <v>0</v>
      </c>
      <c r="BU428" s="87">
        <f>BP428+BR428</f>
        <v>0</v>
      </c>
      <c r="BV428" s="9"/>
      <c r="BW428" s="9"/>
      <c r="BX428" s="9"/>
    </row>
    <row r="429" spans="1:76" s="10" customFormat="1" ht="50.25" customHeight="1">
      <c r="A429" s="98" t="s">
        <v>360</v>
      </c>
      <c r="B429" s="99" t="s">
        <v>145</v>
      </c>
      <c r="C429" s="99" t="s">
        <v>145</v>
      </c>
      <c r="D429" s="100" t="s">
        <v>361</v>
      </c>
      <c r="E429" s="99"/>
      <c r="F429" s="76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6"/>
      <c r="AL429" s="76"/>
      <c r="AM429" s="76"/>
      <c r="AN429" s="87"/>
      <c r="AO429" s="87"/>
      <c r="AP429" s="87"/>
      <c r="AQ429" s="87"/>
      <c r="AR429" s="87"/>
      <c r="AS429" s="77"/>
      <c r="AT429" s="87"/>
      <c r="AU429" s="87"/>
      <c r="AV429" s="87">
        <f aca="true" t="shared" si="480" ref="AV429:BC429">AV430</f>
        <v>2799</v>
      </c>
      <c r="AW429" s="87">
        <f t="shared" si="480"/>
        <v>0</v>
      </c>
      <c r="AX429" s="87">
        <f t="shared" si="480"/>
        <v>2799</v>
      </c>
      <c r="AY429" s="87">
        <f t="shared" si="480"/>
        <v>0</v>
      </c>
      <c r="AZ429" s="87">
        <f t="shared" si="480"/>
        <v>0</v>
      </c>
      <c r="BA429" s="87">
        <f t="shared" si="480"/>
        <v>0</v>
      </c>
      <c r="BB429" s="87">
        <f t="shared" si="480"/>
        <v>2799</v>
      </c>
      <c r="BC429" s="87">
        <f t="shared" si="480"/>
        <v>0</v>
      </c>
      <c r="BD429" s="77"/>
      <c r="BE429" s="77"/>
      <c r="BF429" s="87">
        <f>BF430</f>
        <v>2799</v>
      </c>
      <c r="BG429" s="87">
        <f aca="true" t="shared" si="481" ref="BG429:BM429">BG430</f>
        <v>0</v>
      </c>
      <c r="BH429" s="87">
        <f t="shared" si="481"/>
        <v>0</v>
      </c>
      <c r="BI429" s="87">
        <f t="shared" si="481"/>
        <v>0</v>
      </c>
      <c r="BJ429" s="87">
        <f>BJ430</f>
        <v>2799</v>
      </c>
      <c r="BK429" s="87">
        <f>BK430</f>
        <v>0</v>
      </c>
      <c r="BL429" s="87">
        <f t="shared" si="481"/>
        <v>0</v>
      </c>
      <c r="BM429" s="87">
        <f t="shared" si="481"/>
        <v>0</v>
      </c>
      <c r="BN429" s="87">
        <f>BN430</f>
        <v>2799</v>
      </c>
      <c r="BO429" s="87">
        <f aca="true" t="shared" si="482" ref="BO429:BU429">BO430</f>
        <v>0</v>
      </c>
      <c r="BP429" s="87">
        <f t="shared" si="482"/>
        <v>0</v>
      </c>
      <c r="BQ429" s="87">
        <f t="shared" si="482"/>
        <v>15762</v>
      </c>
      <c r="BR429" s="87">
        <f t="shared" si="482"/>
        <v>0</v>
      </c>
      <c r="BS429" s="87">
        <f t="shared" si="482"/>
        <v>18561</v>
      </c>
      <c r="BT429" s="87">
        <f t="shared" si="482"/>
        <v>0</v>
      </c>
      <c r="BU429" s="87">
        <f t="shared" si="482"/>
        <v>0</v>
      </c>
      <c r="BV429" s="9"/>
      <c r="BW429" s="9"/>
      <c r="BX429" s="9"/>
    </row>
    <row r="430" spans="1:76" s="10" customFormat="1" ht="66">
      <c r="A430" s="98" t="s">
        <v>136</v>
      </c>
      <c r="B430" s="99" t="s">
        <v>145</v>
      </c>
      <c r="C430" s="99" t="s">
        <v>145</v>
      </c>
      <c r="D430" s="100" t="s">
        <v>361</v>
      </c>
      <c r="E430" s="99" t="s">
        <v>137</v>
      </c>
      <c r="F430" s="76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6"/>
      <c r="AL430" s="76"/>
      <c r="AM430" s="76"/>
      <c r="AN430" s="87"/>
      <c r="AO430" s="87"/>
      <c r="AP430" s="87"/>
      <c r="AQ430" s="87"/>
      <c r="AR430" s="87"/>
      <c r="AS430" s="77"/>
      <c r="AT430" s="87"/>
      <c r="AU430" s="87"/>
      <c r="AV430" s="87">
        <v>2799</v>
      </c>
      <c r="AW430" s="87"/>
      <c r="AX430" s="87">
        <f>AT430+AV430</f>
        <v>2799</v>
      </c>
      <c r="AY430" s="87">
        <f>AU430</f>
        <v>0</v>
      </c>
      <c r="AZ430" s="77"/>
      <c r="BA430" s="77"/>
      <c r="BB430" s="87">
        <f>AX430+AZ430</f>
        <v>2799</v>
      </c>
      <c r="BC430" s="87">
        <f>AY430+BA430</f>
        <v>0</v>
      </c>
      <c r="BD430" s="77"/>
      <c r="BE430" s="77"/>
      <c r="BF430" s="87">
        <f>BB430+BD430</f>
        <v>2799</v>
      </c>
      <c r="BG430" s="87">
        <f>BC430+BE430</f>
        <v>0</v>
      </c>
      <c r="BH430" s="77"/>
      <c r="BI430" s="77"/>
      <c r="BJ430" s="87">
        <f>BB430+BH430</f>
        <v>2799</v>
      </c>
      <c r="BK430" s="87">
        <f>BC430+BI430</f>
        <v>0</v>
      </c>
      <c r="BL430" s="77"/>
      <c r="BM430" s="77"/>
      <c r="BN430" s="87">
        <f>BJ430+BL430</f>
        <v>2799</v>
      </c>
      <c r="BO430" s="87"/>
      <c r="BP430" s="87">
        <f>BK430+BM430</f>
        <v>0</v>
      </c>
      <c r="BQ430" s="87">
        <v>15762</v>
      </c>
      <c r="BR430" s="77"/>
      <c r="BS430" s="87">
        <f>BN430+BQ430</f>
        <v>18561</v>
      </c>
      <c r="BT430" s="87">
        <f>BO430</f>
        <v>0</v>
      </c>
      <c r="BU430" s="87">
        <f>BP430+BR430</f>
        <v>0</v>
      </c>
      <c r="BV430" s="9"/>
      <c r="BW430" s="9"/>
      <c r="BX430" s="9"/>
    </row>
    <row r="431" spans="1:76" s="10" customFormat="1" ht="16.5">
      <c r="A431" s="98"/>
      <c r="B431" s="99"/>
      <c r="C431" s="99"/>
      <c r="D431" s="100"/>
      <c r="E431" s="99"/>
      <c r="F431" s="76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77"/>
      <c r="S431" s="77"/>
      <c r="T431" s="77"/>
      <c r="U431" s="77"/>
      <c r="V431" s="77"/>
      <c r="W431" s="77"/>
      <c r="X431" s="77"/>
      <c r="Y431" s="77"/>
      <c r="Z431" s="77"/>
      <c r="AA431" s="78"/>
      <c r="AB431" s="78"/>
      <c r="AC431" s="78"/>
      <c r="AD431" s="78"/>
      <c r="AE431" s="78"/>
      <c r="AF431" s="77"/>
      <c r="AG431" s="77"/>
      <c r="AH431" s="77"/>
      <c r="AI431" s="77"/>
      <c r="AJ431" s="77"/>
      <c r="AK431" s="76"/>
      <c r="AL431" s="76"/>
      <c r="AM431" s="76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7"/>
      <c r="BM431" s="77"/>
      <c r="BN431" s="77"/>
      <c r="BO431" s="77"/>
      <c r="BP431" s="77"/>
      <c r="BQ431" s="77"/>
      <c r="BR431" s="77"/>
      <c r="BS431" s="77"/>
      <c r="BT431" s="77"/>
      <c r="BU431" s="77"/>
      <c r="BV431" s="9"/>
      <c r="BW431" s="9"/>
      <c r="BX431" s="9"/>
    </row>
    <row r="432" spans="1:76" s="16" customFormat="1" ht="56.25" hidden="1">
      <c r="A432" s="79" t="s">
        <v>2</v>
      </c>
      <c r="B432" s="80" t="s">
        <v>145</v>
      </c>
      <c r="C432" s="80" t="s">
        <v>3</v>
      </c>
      <c r="D432" s="95"/>
      <c r="E432" s="80"/>
      <c r="F432" s="96">
        <f>F433+F437</f>
        <v>229448</v>
      </c>
      <c r="G432" s="96">
        <f aca="true" t="shared" si="483" ref="G432:AD432">G433+G437+G439</f>
        <v>-114217</v>
      </c>
      <c r="H432" s="96">
        <f t="shared" si="483"/>
        <v>115231</v>
      </c>
      <c r="I432" s="96">
        <f t="shared" si="483"/>
        <v>0</v>
      </c>
      <c r="J432" s="96">
        <f t="shared" si="483"/>
        <v>123866</v>
      </c>
      <c r="K432" s="96">
        <f t="shared" si="483"/>
        <v>0</v>
      </c>
      <c r="L432" s="96">
        <f t="shared" si="483"/>
        <v>0</v>
      </c>
      <c r="M432" s="96">
        <f t="shared" si="483"/>
        <v>123866</v>
      </c>
      <c r="N432" s="96">
        <f t="shared" si="483"/>
        <v>-50730</v>
      </c>
      <c r="O432" s="96">
        <f t="shared" si="483"/>
        <v>73136</v>
      </c>
      <c r="P432" s="96">
        <f t="shared" si="483"/>
        <v>0</v>
      </c>
      <c r="Q432" s="96">
        <f t="shared" si="483"/>
        <v>67915</v>
      </c>
      <c r="R432" s="96">
        <f t="shared" si="483"/>
        <v>0</v>
      </c>
      <c r="S432" s="96">
        <f t="shared" si="483"/>
        <v>0</v>
      </c>
      <c r="T432" s="96">
        <f t="shared" si="483"/>
        <v>73136</v>
      </c>
      <c r="U432" s="96">
        <f t="shared" si="483"/>
        <v>67915</v>
      </c>
      <c r="V432" s="96">
        <f t="shared" si="483"/>
        <v>0</v>
      </c>
      <c r="W432" s="96">
        <f t="shared" si="483"/>
        <v>0</v>
      </c>
      <c r="X432" s="96">
        <f t="shared" si="483"/>
        <v>73136</v>
      </c>
      <c r="Y432" s="96">
        <f t="shared" si="483"/>
        <v>67915</v>
      </c>
      <c r="Z432" s="96">
        <f t="shared" si="483"/>
        <v>0</v>
      </c>
      <c r="AA432" s="96">
        <f t="shared" si="483"/>
        <v>73136</v>
      </c>
      <c r="AB432" s="96">
        <f t="shared" si="483"/>
        <v>67915</v>
      </c>
      <c r="AC432" s="96">
        <f t="shared" si="483"/>
        <v>0</v>
      </c>
      <c r="AD432" s="96">
        <f t="shared" si="483"/>
        <v>0</v>
      </c>
      <c r="AE432" s="96"/>
      <c r="AF432" s="96">
        <f aca="true" t="shared" si="484" ref="AF432:AN432">AF433+AF437+AF439</f>
        <v>73136</v>
      </c>
      <c r="AG432" s="96">
        <f t="shared" si="484"/>
        <v>0</v>
      </c>
      <c r="AH432" s="96">
        <f t="shared" si="484"/>
        <v>67915</v>
      </c>
      <c r="AI432" s="96">
        <f t="shared" si="484"/>
        <v>0</v>
      </c>
      <c r="AJ432" s="96">
        <f t="shared" si="484"/>
        <v>0</v>
      </c>
      <c r="AK432" s="96">
        <f t="shared" si="484"/>
        <v>73136</v>
      </c>
      <c r="AL432" s="96">
        <f t="shared" si="484"/>
        <v>0</v>
      </c>
      <c r="AM432" s="96">
        <f t="shared" si="484"/>
        <v>67915</v>
      </c>
      <c r="AN432" s="96">
        <f t="shared" si="484"/>
        <v>-67915</v>
      </c>
      <c r="AO432" s="96">
        <f aca="true" t="shared" si="485" ref="AO432:AU432">AO433+AO437+AO439</f>
        <v>0</v>
      </c>
      <c r="AP432" s="96">
        <f t="shared" si="485"/>
        <v>0</v>
      </c>
      <c r="AQ432" s="96">
        <f t="shared" si="485"/>
        <v>0</v>
      </c>
      <c r="AR432" s="96">
        <f t="shared" si="485"/>
        <v>0</v>
      </c>
      <c r="AS432" s="96">
        <f t="shared" si="485"/>
        <v>0</v>
      </c>
      <c r="AT432" s="96">
        <f t="shared" si="485"/>
        <v>0</v>
      </c>
      <c r="AU432" s="96">
        <f t="shared" si="485"/>
        <v>0</v>
      </c>
      <c r="AV432" s="91"/>
      <c r="AW432" s="91"/>
      <c r="AX432" s="96">
        <f>AX433+AX437+AX439</f>
        <v>0</v>
      </c>
      <c r="AY432" s="96">
        <f>AY433+AY437+AY439</f>
        <v>0</v>
      </c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15"/>
      <c r="BW432" s="15"/>
      <c r="BX432" s="15"/>
    </row>
    <row r="433" spans="1:76" s="22" customFormat="1" ht="33" customHeight="1" hidden="1">
      <c r="A433" s="98" t="s">
        <v>96</v>
      </c>
      <c r="B433" s="99" t="s">
        <v>145</v>
      </c>
      <c r="C433" s="99" t="s">
        <v>3</v>
      </c>
      <c r="D433" s="100" t="s">
        <v>97</v>
      </c>
      <c r="E433" s="99"/>
      <c r="F433" s="101">
        <f aca="true" t="shared" si="486" ref="F433:AM433">F434</f>
        <v>187028</v>
      </c>
      <c r="G433" s="101">
        <f t="shared" si="486"/>
        <v>-135458</v>
      </c>
      <c r="H433" s="101">
        <f t="shared" si="486"/>
        <v>51570</v>
      </c>
      <c r="I433" s="101">
        <f t="shared" si="486"/>
        <v>0</v>
      </c>
      <c r="J433" s="101">
        <f t="shared" si="486"/>
        <v>55314</v>
      </c>
      <c r="K433" s="101">
        <f t="shared" si="486"/>
        <v>0</v>
      </c>
      <c r="L433" s="101">
        <f t="shared" si="486"/>
        <v>0</v>
      </c>
      <c r="M433" s="101">
        <f t="shared" si="486"/>
        <v>55314</v>
      </c>
      <c r="N433" s="101">
        <f t="shared" si="486"/>
        <v>-23136</v>
      </c>
      <c r="O433" s="101">
        <f t="shared" si="486"/>
        <v>32178</v>
      </c>
      <c r="P433" s="101">
        <f t="shared" si="486"/>
        <v>0</v>
      </c>
      <c r="Q433" s="101">
        <f t="shared" si="486"/>
        <v>27969</v>
      </c>
      <c r="R433" s="101">
        <f t="shared" si="486"/>
        <v>0</v>
      </c>
      <c r="S433" s="101">
        <f t="shared" si="486"/>
        <v>0</v>
      </c>
      <c r="T433" s="101">
        <f t="shared" si="486"/>
        <v>32178</v>
      </c>
      <c r="U433" s="101">
        <f t="shared" si="486"/>
        <v>27969</v>
      </c>
      <c r="V433" s="101">
        <f t="shared" si="486"/>
        <v>0</v>
      </c>
      <c r="W433" s="101">
        <f t="shared" si="486"/>
        <v>0</v>
      </c>
      <c r="X433" s="101">
        <f t="shared" si="486"/>
        <v>32178</v>
      </c>
      <c r="Y433" s="101">
        <f t="shared" si="486"/>
        <v>27969</v>
      </c>
      <c r="Z433" s="101">
        <f t="shared" si="486"/>
        <v>0</v>
      </c>
      <c r="AA433" s="101">
        <f t="shared" si="486"/>
        <v>32178</v>
      </c>
      <c r="AB433" s="101">
        <f t="shared" si="486"/>
        <v>27969</v>
      </c>
      <c r="AC433" s="101">
        <f t="shared" si="486"/>
        <v>0</v>
      </c>
      <c r="AD433" s="101">
        <f t="shared" si="486"/>
        <v>0</v>
      </c>
      <c r="AE433" s="101"/>
      <c r="AF433" s="101">
        <f t="shared" si="486"/>
        <v>32178</v>
      </c>
      <c r="AG433" s="101">
        <f t="shared" si="486"/>
        <v>0</v>
      </c>
      <c r="AH433" s="101">
        <f t="shared" si="486"/>
        <v>27969</v>
      </c>
      <c r="AI433" s="101">
        <f t="shared" si="486"/>
        <v>0</v>
      </c>
      <c r="AJ433" s="101">
        <f t="shared" si="486"/>
        <v>0</v>
      </c>
      <c r="AK433" s="101">
        <f t="shared" si="486"/>
        <v>32178</v>
      </c>
      <c r="AL433" s="101">
        <f t="shared" si="486"/>
        <v>0</v>
      </c>
      <c r="AM433" s="101">
        <f t="shared" si="486"/>
        <v>27969</v>
      </c>
      <c r="AN433" s="101">
        <f>AN434+AN435</f>
        <v>-27969</v>
      </c>
      <c r="AO433" s="101">
        <f aca="true" t="shared" si="487" ref="AO433:AU433">AO434+AO435</f>
        <v>0</v>
      </c>
      <c r="AP433" s="101">
        <f t="shared" si="487"/>
        <v>0</v>
      </c>
      <c r="AQ433" s="101">
        <f t="shared" si="487"/>
        <v>0</v>
      </c>
      <c r="AR433" s="101">
        <f t="shared" si="487"/>
        <v>0</v>
      </c>
      <c r="AS433" s="101">
        <f t="shared" si="487"/>
        <v>0</v>
      </c>
      <c r="AT433" s="101">
        <f t="shared" si="487"/>
        <v>0</v>
      </c>
      <c r="AU433" s="101">
        <f t="shared" si="487"/>
        <v>0</v>
      </c>
      <c r="AV433" s="157"/>
      <c r="AW433" s="157"/>
      <c r="AX433" s="101">
        <f>AX434+AX435</f>
        <v>0</v>
      </c>
      <c r="AY433" s="101">
        <f>AY434+AY435</f>
        <v>0</v>
      </c>
      <c r="AZ433" s="157"/>
      <c r="BA433" s="157"/>
      <c r="BB433" s="157"/>
      <c r="BC433" s="157"/>
      <c r="BD433" s="157"/>
      <c r="BE433" s="157"/>
      <c r="BF433" s="157"/>
      <c r="BG433" s="157"/>
      <c r="BH433" s="157"/>
      <c r="BI433" s="157"/>
      <c r="BJ433" s="157"/>
      <c r="BK433" s="157"/>
      <c r="BL433" s="157"/>
      <c r="BM433" s="157"/>
      <c r="BN433" s="157"/>
      <c r="BO433" s="157"/>
      <c r="BP433" s="157"/>
      <c r="BQ433" s="157"/>
      <c r="BR433" s="157"/>
      <c r="BS433" s="157"/>
      <c r="BT433" s="157"/>
      <c r="BU433" s="157"/>
      <c r="BV433" s="21"/>
      <c r="BW433" s="21"/>
      <c r="BX433" s="21"/>
    </row>
    <row r="434" spans="1:76" s="16" customFormat="1" ht="33" customHeight="1" hidden="1">
      <c r="A434" s="98" t="s">
        <v>128</v>
      </c>
      <c r="B434" s="99" t="s">
        <v>145</v>
      </c>
      <c r="C434" s="99" t="s">
        <v>3</v>
      </c>
      <c r="D434" s="100" t="s">
        <v>97</v>
      </c>
      <c r="E434" s="99" t="s">
        <v>129</v>
      </c>
      <c r="F434" s="87">
        <v>187028</v>
      </c>
      <c r="G434" s="87">
        <f>H434-F434</f>
        <v>-135458</v>
      </c>
      <c r="H434" s="87">
        <v>51570</v>
      </c>
      <c r="I434" s="87"/>
      <c r="J434" s="87">
        <v>55314</v>
      </c>
      <c r="K434" s="90"/>
      <c r="L434" s="90"/>
      <c r="M434" s="87">
        <v>55314</v>
      </c>
      <c r="N434" s="87">
        <f>O434-M434</f>
        <v>-23136</v>
      </c>
      <c r="O434" s="87">
        <v>32178</v>
      </c>
      <c r="P434" s="87"/>
      <c r="Q434" s="87">
        <v>27969</v>
      </c>
      <c r="R434" s="91"/>
      <c r="S434" s="91"/>
      <c r="T434" s="87">
        <f>O434+R434</f>
        <v>32178</v>
      </c>
      <c r="U434" s="87">
        <f>Q434+S434</f>
        <v>27969</v>
      </c>
      <c r="V434" s="91"/>
      <c r="W434" s="91"/>
      <c r="X434" s="87">
        <f>T434+V434</f>
        <v>32178</v>
      </c>
      <c r="Y434" s="87">
        <f>U434+W434</f>
        <v>27969</v>
      </c>
      <c r="Z434" s="91"/>
      <c r="AA434" s="87">
        <f>X434+Z434</f>
        <v>32178</v>
      </c>
      <c r="AB434" s="87">
        <f>Y434</f>
        <v>27969</v>
      </c>
      <c r="AC434" s="91"/>
      <c r="AD434" s="91"/>
      <c r="AE434" s="91"/>
      <c r="AF434" s="87">
        <f>AA434+AC434</f>
        <v>32178</v>
      </c>
      <c r="AG434" s="91"/>
      <c r="AH434" s="87">
        <f>AB434</f>
        <v>27969</v>
      </c>
      <c r="AI434" s="91"/>
      <c r="AJ434" s="91"/>
      <c r="AK434" s="87">
        <f>AF434+AI434</f>
        <v>32178</v>
      </c>
      <c r="AL434" s="87">
        <f>AG434</f>
        <v>0</v>
      </c>
      <c r="AM434" s="87">
        <f>AH434+AJ434</f>
        <v>27969</v>
      </c>
      <c r="AN434" s="87">
        <f>AO434-AM434</f>
        <v>-27969</v>
      </c>
      <c r="AO434" s="87"/>
      <c r="AP434" s="87"/>
      <c r="AQ434" s="87"/>
      <c r="AR434" s="87"/>
      <c r="AS434" s="91"/>
      <c r="AT434" s="87">
        <f>AO434+AR434</f>
        <v>0</v>
      </c>
      <c r="AU434" s="87">
        <f>AQ434+AS434</f>
        <v>0</v>
      </c>
      <c r="AV434" s="91"/>
      <c r="AW434" s="91"/>
      <c r="AX434" s="87">
        <f>AR434+AU434</f>
        <v>0</v>
      </c>
      <c r="AY434" s="87">
        <f>AT434+AV434</f>
        <v>0</v>
      </c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15"/>
      <c r="BW434" s="15"/>
      <c r="BX434" s="15"/>
    </row>
    <row r="435" spans="1:76" s="16" customFormat="1" ht="115.5" customHeight="1" hidden="1">
      <c r="A435" s="119" t="s">
        <v>339</v>
      </c>
      <c r="B435" s="120" t="s">
        <v>145</v>
      </c>
      <c r="C435" s="120" t="s">
        <v>3</v>
      </c>
      <c r="D435" s="127" t="s">
        <v>338</v>
      </c>
      <c r="E435" s="120"/>
      <c r="F435" s="122"/>
      <c r="G435" s="122"/>
      <c r="H435" s="122"/>
      <c r="I435" s="122"/>
      <c r="J435" s="122"/>
      <c r="K435" s="206"/>
      <c r="L435" s="206"/>
      <c r="M435" s="122"/>
      <c r="N435" s="122"/>
      <c r="O435" s="122"/>
      <c r="P435" s="122"/>
      <c r="Q435" s="122"/>
      <c r="R435" s="145"/>
      <c r="S435" s="145"/>
      <c r="T435" s="122"/>
      <c r="U435" s="122"/>
      <c r="V435" s="145"/>
      <c r="W435" s="145"/>
      <c r="X435" s="122"/>
      <c r="Y435" s="122"/>
      <c r="Z435" s="145"/>
      <c r="AA435" s="122"/>
      <c r="AB435" s="122"/>
      <c r="AC435" s="145"/>
      <c r="AD435" s="145"/>
      <c r="AE435" s="145"/>
      <c r="AF435" s="122"/>
      <c r="AG435" s="145"/>
      <c r="AH435" s="122"/>
      <c r="AI435" s="145"/>
      <c r="AJ435" s="145"/>
      <c r="AK435" s="122"/>
      <c r="AL435" s="122"/>
      <c r="AM435" s="122"/>
      <c r="AN435" s="122">
        <f>AN436</f>
        <v>0</v>
      </c>
      <c r="AO435" s="122">
        <f>AO436</f>
        <v>0</v>
      </c>
      <c r="AP435" s="122"/>
      <c r="AQ435" s="122">
        <f>AQ436</f>
        <v>0</v>
      </c>
      <c r="AR435" s="122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15"/>
      <c r="BW435" s="15"/>
      <c r="BX435" s="15"/>
    </row>
    <row r="436" spans="1:76" s="16" customFormat="1" ht="82.5" customHeight="1" hidden="1">
      <c r="A436" s="126" t="s">
        <v>289</v>
      </c>
      <c r="B436" s="120" t="s">
        <v>145</v>
      </c>
      <c r="C436" s="120" t="s">
        <v>3</v>
      </c>
      <c r="D436" s="127" t="s">
        <v>338</v>
      </c>
      <c r="E436" s="120" t="s">
        <v>230</v>
      </c>
      <c r="F436" s="122"/>
      <c r="G436" s="122"/>
      <c r="H436" s="122"/>
      <c r="I436" s="122"/>
      <c r="J436" s="122"/>
      <c r="K436" s="206"/>
      <c r="L436" s="206"/>
      <c r="M436" s="122"/>
      <c r="N436" s="122"/>
      <c r="O436" s="122"/>
      <c r="P436" s="122"/>
      <c r="Q436" s="122"/>
      <c r="R436" s="145"/>
      <c r="S436" s="145"/>
      <c r="T436" s="122"/>
      <c r="U436" s="122"/>
      <c r="V436" s="145"/>
      <c r="W436" s="145"/>
      <c r="X436" s="122"/>
      <c r="Y436" s="122"/>
      <c r="Z436" s="145"/>
      <c r="AA436" s="122"/>
      <c r="AB436" s="122"/>
      <c r="AC436" s="145"/>
      <c r="AD436" s="145"/>
      <c r="AE436" s="145"/>
      <c r="AF436" s="122"/>
      <c r="AG436" s="145"/>
      <c r="AH436" s="122"/>
      <c r="AI436" s="145"/>
      <c r="AJ436" s="145"/>
      <c r="AK436" s="122"/>
      <c r="AL436" s="122"/>
      <c r="AM436" s="122"/>
      <c r="AN436" s="122">
        <f>AO436-AM436</f>
        <v>0</v>
      </c>
      <c r="AO436" s="122"/>
      <c r="AP436" s="122"/>
      <c r="AQ436" s="122"/>
      <c r="AR436" s="122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15"/>
      <c r="BW436" s="15"/>
      <c r="BX436" s="15"/>
    </row>
    <row r="437" spans="1:76" s="10" customFormat="1" ht="16.5" customHeight="1" hidden="1">
      <c r="A437" s="98" t="s">
        <v>393</v>
      </c>
      <c r="B437" s="99" t="s">
        <v>145</v>
      </c>
      <c r="C437" s="99" t="s">
        <v>3</v>
      </c>
      <c r="D437" s="100" t="s">
        <v>105</v>
      </c>
      <c r="E437" s="99"/>
      <c r="F437" s="101">
        <f aca="true" t="shared" si="488" ref="F437:AY437">F438</f>
        <v>42420</v>
      </c>
      <c r="G437" s="101">
        <f t="shared" si="488"/>
        <v>8013</v>
      </c>
      <c r="H437" s="101">
        <f t="shared" si="488"/>
        <v>50433</v>
      </c>
      <c r="I437" s="101">
        <f t="shared" si="488"/>
        <v>0</v>
      </c>
      <c r="J437" s="101">
        <f t="shared" si="488"/>
        <v>54197</v>
      </c>
      <c r="K437" s="101">
        <f t="shared" si="488"/>
        <v>0</v>
      </c>
      <c r="L437" s="101">
        <f t="shared" si="488"/>
        <v>0</v>
      </c>
      <c r="M437" s="101">
        <f t="shared" si="488"/>
        <v>54197</v>
      </c>
      <c r="N437" s="101">
        <f t="shared" si="488"/>
        <v>-13239</v>
      </c>
      <c r="O437" s="101">
        <f t="shared" si="488"/>
        <v>40958</v>
      </c>
      <c r="P437" s="101">
        <f t="shared" si="488"/>
        <v>0</v>
      </c>
      <c r="Q437" s="101">
        <f t="shared" si="488"/>
        <v>39946</v>
      </c>
      <c r="R437" s="101">
        <f t="shared" si="488"/>
        <v>0</v>
      </c>
      <c r="S437" s="101">
        <f t="shared" si="488"/>
        <v>0</v>
      </c>
      <c r="T437" s="101">
        <f t="shared" si="488"/>
        <v>40958</v>
      </c>
      <c r="U437" s="101">
        <f t="shared" si="488"/>
        <v>39946</v>
      </c>
      <c r="V437" s="101">
        <f t="shared" si="488"/>
        <v>0</v>
      </c>
      <c r="W437" s="101">
        <f t="shared" si="488"/>
        <v>0</v>
      </c>
      <c r="X437" s="101">
        <f t="shared" si="488"/>
        <v>40958</v>
      </c>
      <c r="Y437" s="101">
        <f t="shared" si="488"/>
        <v>39946</v>
      </c>
      <c r="Z437" s="101">
        <f t="shared" si="488"/>
        <v>0</v>
      </c>
      <c r="AA437" s="101">
        <f t="shared" si="488"/>
        <v>40958</v>
      </c>
      <c r="AB437" s="101">
        <f t="shared" si="488"/>
        <v>39946</v>
      </c>
      <c r="AC437" s="101">
        <f t="shared" si="488"/>
        <v>0</v>
      </c>
      <c r="AD437" s="101">
        <f t="shared" si="488"/>
        <v>0</v>
      </c>
      <c r="AE437" s="101"/>
      <c r="AF437" s="101">
        <f t="shared" si="488"/>
        <v>40958</v>
      </c>
      <c r="AG437" s="101">
        <f t="shared" si="488"/>
        <v>0</v>
      </c>
      <c r="AH437" s="101">
        <f t="shared" si="488"/>
        <v>39946</v>
      </c>
      <c r="AI437" s="101">
        <f t="shared" si="488"/>
        <v>0</v>
      </c>
      <c r="AJ437" s="101">
        <f t="shared" si="488"/>
        <v>0</v>
      </c>
      <c r="AK437" s="101">
        <f t="shared" si="488"/>
        <v>40958</v>
      </c>
      <c r="AL437" s="101">
        <f t="shared" si="488"/>
        <v>0</v>
      </c>
      <c r="AM437" s="101">
        <f t="shared" si="488"/>
        <v>39946</v>
      </c>
      <c r="AN437" s="101">
        <f t="shared" si="488"/>
        <v>-39946</v>
      </c>
      <c r="AO437" s="101">
        <f t="shared" si="488"/>
        <v>0</v>
      </c>
      <c r="AP437" s="101">
        <f t="shared" si="488"/>
        <v>0</v>
      </c>
      <c r="AQ437" s="101">
        <f t="shared" si="488"/>
        <v>0</v>
      </c>
      <c r="AR437" s="101">
        <f t="shared" si="488"/>
        <v>0</v>
      </c>
      <c r="AS437" s="101">
        <f t="shared" si="488"/>
        <v>0</v>
      </c>
      <c r="AT437" s="101">
        <f t="shared" si="488"/>
        <v>0</v>
      </c>
      <c r="AU437" s="101">
        <f t="shared" si="488"/>
        <v>0</v>
      </c>
      <c r="AV437" s="77"/>
      <c r="AW437" s="77"/>
      <c r="AX437" s="101">
        <f t="shared" si="488"/>
        <v>0</v>
      </c>
      <c r="AY437" s="101">
        <f t="shared" si="488"/>
        <v>0</v>
      </c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L437" s="77"/>
      <c r="BM437" s="77"/>
      <c r="BN437" s="77"/>
      <c r="BO437" s="77"/>
      <c r="BP437" s="77"/>
      <c r="BQ437" s="77"/>
      <c r="BR437" s="77"/>
      <c r="BS437" s="77"/>
      <c r="BT437" s="77"/>
      <c r="BU437" s="77"/>
      <c r="BV437" s="9"/>
      <c r="BW437" s="9"/>
      <c r="BX437" s="9"/>
    </row>
    <row r="438" spans="1:76" s="16" customFormat="1" ht="33" customHeight="1" hidden="1">
      <c r="A438" s="98" t="s">
        <v>128</v>
      </c>
      <c r="B438" s="99" t="s">
        <v>145</v>
      </c>
      <c r="C438" s="99" t="s">
        <v>3</v>
      </c>
      <c r="D438" s="100" t="s">
        <v>105</v>
      </c>
      <c r="E438" s="99" t="s">
        <v>129</v>
      </c>
      <c r="F438" s="87">
        <v>42420</v>
      </c>
      <c r="G438" s="87">
        <f>H438-F438</f>
        <v>8013</v>
      </c>
      <c r="H438" s="87">
        <v>50433</v>
      </c>
      <c r="I438" s="87"/>
      <c r="J438" s="87">
        <v>54197</v>
      </c>
      <c r="K438" s="90"/>
      <c r="L438" s="90"/>
      <c r="M438" s="87">
        <v>54197</v>
      </c>
      <c r="N438" s="87">
        <f>O438-M438</f>
        <v>-13239</v>
      </c>
      <c r="O438" s="87">
        <v>40958</v>
      </c>
      <c r="P438" s="87"/>
      <c r="Q438" s="87">
        <v>39946</v>
      </c>
      <c r="R438" s="91"/>
      <c r="S438" s="91"/>
      <c r="T438" s="87">
        <f>O438+R438</f>
        <v>40958</v>
      </c>
      <c r="U438" s="87">
        <f>Q438+S438</f>
        <v>39946</v>
      </c>
      <c r="V438" s="91"/>
      <c r="W438" s="91"/>
      <c r="X438" s="87">
        <f>T438+V438</f>
        <v>40958</v>
      </c>
      <c r="Y438" s="87">
        <f>U438+W438</f>
        <v>39946</v>
      </c>
      <c r="Z438" s="91"/>
      <c r="AA438" s="87">
        <f>X438+Z438</f>
        <v>40958</v>
      </c>
      <c r="AB438" s="87">
        <f>Y438</f>
        <v>39946</v>
      </c>
      <c r="AC438" s="91"/>
      <c r="AD438" s="91"/>
      <c r="AE438" s="91"/>
      <c r="AF438" s="87">
        <f>AA438+AC438</f>
        <v>40958</v>
      </c>
      <c r="AG438" s="91"/>
      <c r="AH438" s="87">
        <f>AB438</f>
        <v>39946</v>
      </c>
      <c r="AI438" s="91"/>
      <c r="AJ438" s="91"/>
      <c r="AK438" s="87">
        <f>AF438+AI438</f>
        <v>40958</v>
      </c>
      <c r="AL438" s="87">
        <f>AG438</f>
        <v>0</v>
      </c>
      <c r="AM438" s="87">
        <f>AH438+AJ438</f>
        <v>39946</v>
      </c>
      <c r="AN438" s="87">
        <f>AO438-AM438</f>
        <v>-39946</v>
      </c>
      <c r="AO438" s="87"/>
      <c r="AP438" s="87"/>
      <c r="AQ438" s="87"/>
      <c r="AR438" s="87"/>
      <c r="AS438" s="91"/>
      <c r="AT438" s="87">
        <f>AO438+AR438</f>
        <v>0</v>
      </c>
      <c r="AU438" s="87">
        <f>AQ438+AS438</f>
        <v>0</v>
      </c>
      <c r="AV438" s="91"/>
      <c r="AW438" s="91"/>
      <c r="AX438" s="87">
        <f>AR438+AU438</f>
        <v>0</v>
      </c>
      <c r="AY438" s="87">
        <f>AT438+AV438</f>
        <v>0</v>
      </c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15"/>
      <c r="BW438" s="15"/>
      <c r="BX438" s="15"/>
    </row>
    <row r="439" spans="1:76" s="16" customFormat="1" ht="33" customHeight="1" hidden="1">
      <c r="A439" s="98" t="s">
        <v>120</v>
      </c>
      <c r="B439" s="99" t="s">
        <v>145</v>
      </c>
      <c r="C439" s="99" t="s">
        <v>3</v>
      </c>
      <c r="D439" s="100" t="s">
        <v>122</v>
      </c>
      <c r="E439" s="99"/>
      <c r="F439" s="87"/>
      <c r="G439" s="87">
        <f aca="true" t="shared" si="489" ref="G439:Q439">G440</f>
        <v>13228</v>
      </c>
      <c r="H439" s="87">
        <f t="shared" si="489"/>
        <v>13228</v>
      </c>
      <c r="I439" s="87">
        <f t="shared" si="489"/>
        <v>0</v>
      </c>
      <c r="J439" s="87">
        <f t="shared" si="489"/>
        <v>14355</v>
      </c>
      <c r="K439" s="87">
        <f t="shared" si="489"/>
        <v>0</v>
      </c>
      <c r="L439" s="87">
        <f t="shared" si="489"/>
        <v>0</v>
      </c>
      <c r="M439" s="87">
        <f t="shared" si="489"/>
        <v>14355</v>
      </c>
      <c r="N439" s="87">
        <f t="shared" si="489"/>
        <v>-14355</v>
      </c>
      <c r="O439" s="87">
        <f t="shared" si="489"/>
        <v>0</v>
      </c>
      <c r="P439" s="87">
        <f t="shared" si="489"/>
        <v>0</v>
      </c>
      <c r="Q439" s="87">
        <f t="shared" si="489"/>
        <v>0</v>
      </c>
      <c r="R439" s="91"/>
      <c r="S439" s="91"/>
      <c r="T439" s="91"/>
      <c r="U439" s="91"/>
      <c r="V439" s="91"/>
      <c r="W439" s="91"/>
      <c r="X439" s="91"/>
      <c r="Y439" s="91"/>
      <c r="Z439" s="91"/>
      <c r="AA439" s="92"/>
      <c r="AB439" s="92"/>
      <c r="AC439" s="92"/>
      <c r="AD439" s="92"/>
      <c r="AE439" s="92"/>
      <c r="AF439" s="91"/>
      <c r="AG439" s="91"/>
      <c r="AH439" s="91"/>
      <c r="AI439" s="91"/>
      <c r="AJ439" s="91"/>
      <c r="AK439" s="87"/>
      <c r="AL439" s="87"/>
      <c r="AM439" s="87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15"/>
      <c r="BW439" s="15"/>
      <c r="BX439" s="15"/>
    </row>
    <row r="440" spans="1:76" s="16" customFormat="1" ht="66" customHeight="1" hidden="1">
      <c r="A440" s="98" t="s">
        <v>136</v>
      </c>
      <c r="B440" s="99" t="s">
        <v>145</v>
      </c>
      <c r="C440" s="99" t="s">
        <v>3</v>
      </c>
      <c r="D440" s="100" t="s">
        <v>121</v>
      </c>
      <c r="E440" s="99" t="s">
        <v>137</v>
      </c>
      <c r="F440" s="87"/>
      <c r="G440" s="87">
        <f>H440-F440</f>
        <v>13228</v>
      </c>
      <c r="H440" s="87">
        <v>13228</v>
      </c>
      <c r="I440" s="87"/>
      <c r="J440" s="87">
        <v>14355</v>
      </c>
      <c r="K440" s="90"/>
      <c r="L440" s="90"/>
      <c r="M440" s="87">
        <v>14355</v>
      </c>
      <c r="N440" s="87">
        <f>O440-M440</f>
        <v>-14355</v>
      </c>
      <c r="O440" s="87"/>
      <c r="P440" s="87"/>
      <c r="Q440" s="87"/>
      <c r="R440" s="91"/>
      <c r="S440" s="91"/>
      <c r="T440" s="91"/>
      <c r="U440" s="91"/>
      <c r="V440" s="91"/>
      <c r="W440" s="91"/>
      <c r="X440" s="91"/>
      <c r="Y440" s="91"/>
      <c r="Z440" s="91"/>
      <c r="AA440" s="92"/>
      <c r="AB440" s="92"/>
      <c r="AC440" s="92"/>
      <c r="AD440" s="92"/>
      <c r="AE440" s="92"/>
      <c r="AF440" s="91"/>
      <c r="AG440" s="91"/>
      <c r="AH440" s="91"/>
      <c r="AI440" s="91"/>
      <c r="AJ440" s="91"/>
      <c r="AK440" s="87"/>
      <c r="AL440" s="87"/>
      <c r="AM440" s="87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15"/>
      <c r="BW440" s="15"/>
      <c r="BX440" s="15"/>
    </row>
    <row r="441" spans="1:73" ht="15.75" hidden="1">
      <c r="A441" s="207"/>
      <c r="B441" s="117"/>
      <c r="C441" s="117"/>
      <c r="D441" s="118"/>
      <c r="E441" s="117"/>
      <c r="F441" s="65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8"/>
      <c r="AB441" s="68"/>
      <c r="AC441" s="68"/>
      <c r="AD441" s="68"/>
      <c r="AE441" s="68"/>
      <c r="AF441" s="67"/>
      <c r="AG441" s="67"/>
      <c r="AH441" s="67"/>
      <c r="AI441" s="67"/>
      <c r="AJ441" s="67"/>
      <c r="AK441" s="69"/>
      <c r="AL441" s="69"/>
      <c r="AM441" s="69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</row>
    <row r="442" spans="1:76" s="8" customFormat="1" ht="20.25">
      <c r="A442" s="70" t="s">
        <v>110</v>
      </c>
      <c r="B442" s="71" t="s">
        <v>111</v>
      </c>
      <c r="C442" s="71"/>
      <c r="D442" s="72"/>
      <c r="E442" s="71"/>
      <c r="F442" s="134">
        <f aca="true" t="shared" si="490" ref="F442:AD442">F444+F450+F456+F480</f>
        <v>261856</v>
      </c>
      <c r="G442" s="134">
        <f t="shared" si="490"/>
        <v>108248</v>
      </c>
      <c r="H442" s="134">
        <f t="shared" si="490"/>
        <v>370104</v>
      </c>
      <c r="I442" s="134">
        <f t="shared" si="490"/>
        <v>0</v>
      </c>
      <c r="J442" s="134">
        <f t="shared" si="490"/>
        <v>272117</v>
      </c>
      <c r="K442" s="134">
        <f t="shared" si="490"/>
        <v>0</v>
      </c>
      <c r="L442" s="134">
        <f t="shared" si="490"/>
        <v>0</v>
      </c>
      <c r="M442" s="134">
        <f t="shared" si="490"/>
        <v>272117</v>
      </c>
      <c r="N442" s="134">
        <f t="shared" si="490"/>
        <v>-136780</v>
      </c>
      <c r="O442" s="134">
        <f t="shared" si="490"/>
        <v>135337</v>
      </c>
      <c r="P442" s="134">
        <f t="shared" si="490"/>
        <v>0</v>
      </c>
      <c r="Q442" s="134">
        <f t="shared" si="490"/>
        <v>135152</v>
      </c>
      <c r="R442" s="134">
        <f t="shared" si="490"/>
        <v>0</v>
      </c>
      <c r="S442" s="134">
        <f t="shared" si="490"/>
        <v>0</v>
      </c>
      <c r="T442" s="134">
        <f t="shared" si="490"/>
        <v>135337</v>
      </c>
      <c r="U442" s="134">
        <f t="shared" si="490"/>
        <v>135152</v>
      </c>
      <c r="V442" s="134">
        <f t="shared" si="490"/>
        <v>0</v>
      </c>
      <c r="W442" s="134">
        <f t="shared" si="490"/>
        <v>0</v>
      </c>
      <c r="X442" s="134">
        <f t="shared" si="490"/>
        <v>135337</v>
      </c>
      <c r="Y442" s="134">
        <f t="shared" si="490"/>
        <v>135152</v>
      </c>
      <c r="Z442" s="134">
        <f t="shared" si="490"/>
        <v>0</v>
      </c>
      <c r="AA442" s="135">
        <f t="shared" si="490"/>
        <v>135337</v>
      </c>
      <c r="AB442" s="135">
        <f t="shared" si="490"/>
        <v>135152</v>
      </c>
      <c r="AC442" s="135">
        <f t="shared" si="490"/>
        <v>0</v>
      </c>
      <c r="AD442" s="135">
        <f t="shared" si="490"/>
        <v>0</v>
      </c>
      <c r="AE442" s="135"/>
      <c r="AF442" s="134">
        <f aca="true" t="shared" si="491" ref="AF442:AQ442">AF444+AF450+AF456+AF480</f>
        <v>135337</v>
      </c>
      <c r="AG442" s="134">
        <f t="shared" si="491"/>
        <v>0</v>
      </c>
      <c r="AH442" s="134">
        <f t="shared" si="491"/>
        <v>135152</v>
      </c>
      <c r="AI442" s="134">
        <f t="shared" si="491"/>
        <v>606</v>
      </c>
      <c r="AJ442" s="134">
        <f t="shared" si="491"/>
        <v>606</v>
      </c>
      <c r="AK442" s="134">
        <f t="shared" si="491"/>
        <v>135943</v>
      </c>
      <c r="AL442" s="134">
        <f t="shared" si="491"/>
        <v>0</v>
      </c>
      <c r="AM442" s="134">
        <f t="shared" si="491"/>
        <v>135758</v>
      </c>
      <c r="AN442" s="134">
        <f t="shared" si="491"/>
        <v>37690</v>
      </c>
      <c r="AO442" s="134">
        <f t="shared" si="491"/>
        <v>173448</v>
      </c>
      <c r="AP442" s="134">
        <f t="shared" si="491"/>
        <v>0</v>
      </c>
      <c r="AQ442" s="134">
        <f t="shared" si="491"/>
        <v>176505</v>
      </c>
      <c r="AR442" s="134">
        <f aca="true" t="shared" si="492" ref="AR442:AY442">AR444+AR450+AR456+AR480</f>
        <v>0</v>
      </c>
      <c r="AS442" s="134">
        <f t="shared" si="492"/>
        <v>0</v>
      </c>
      <c r="AT442" s="134">
        <f t="shared" si="492"/>
        <v>173448</v>
      </c>
      <c r="AU442" s="134">
        <f t="shared" si="492"/>
        <v>176505</v>
      </c>
      <c r="AV442" s="134">
        <f t="shared" si="492"/>
        <v>0</v>
      </c>
      <c r="AW442" s="134">
        <f>AW444+AW450+AW456+AW480</f>
        <v>0</v>
      </c>
      <c r="AX442" s="134">
        <f t="shared" si="492"/>
        <v>173448</v>
      </c>
      <c r="AY442" s="134">
        <f t="shared" si="492"/>
        <v>176505</v>
      </c>
      <c r="AZ442" s="134">
        <f>AZ444+AZ450+AZ456+AZ480</f>
        <v>0</v>
      </c>
      <c r="BA442" s="134">
        <f>BA444+BA450+BA456+BA480</f>
        <v>0</v>
      </c>
      <c r="BB442" s="134">
        <f>BB444+BB450+BB456+BB480</f>
        <v>173448</v>
      </c>
      <c r="BC442" s="134">
        <f>BC444+BC450+BC456+BC480</f>
        <v>176505</v>
      </c>
      <c r="BD442" s="75"/>
      <c r="BE442" s="75"/>
      <c r="BF442" s="134">
        <f aca="true" t="shared" si="493" ref="BF442:BP442">BF444+BF450+BF456+BF480</f>
        <v>173448</v>
      </c>
      <c r="BG442" s="134">
        <f t="shared" si="493"/>
        <v>176505</v>
      </c>
      <c r="BH442" s="134">
        <f>BH444+BH450+BH456+BH480</f>
        <v>0</v>
      </c>
      <c r="BI442" s="134">
        <f>BI444+BI450+BI456+BI480</f>
        <v>0</v>
      </c>
      <c r="BJ442" s="134">
        <f>BJ444+BJ450+BJ456+BJ480</f>
        <v>173448</v>
      </c>
      <c r="BK442" s="134">
        <f>BK444+BK450+BK456+BK480</f>
        <v>176505</v>
      </c>
      <c r="BL442" s="134">
        <f t="shared" si="493"/>
        <v>0</v>
      </c>
      <c r="BM442" s="134">
        <f t="shared" si="493"/>
        <v>0</v>
      </c>
      <c r="BN442" s="134">
        <f t="shared" si="493"/>
        <v>173448</v>
      </c>
      <c r="BO442" s="134"/>
      <c r="BP442" s="134">
        <f t="shared" si="493"/>
        <v>176505</v>
      </c>
      <c r="BQ442" s="134">
        <f>BQ444+BQ450+BQ456+BQ480</f>
        <v>0</v>
      </c>
      <c r="BR442" s="134">
        <f>BR444+BR450+BR456+BR480</f>
        <v>0</v>
      </c>
      <c r="BS442" s="134">
        <f>BS444+BS450+BS456+BS480</f>
        <v>173448</v>
      </c>
      <c r="BT442" s="134">
        <f>BT444+BT450+BT456+BT480</f>
        <v>0</v>
      </c>
      <c r="BU442" s="134">
        <f>BU444+BU450+BU456+BU480</f>
        <v>176505</v>
      </c>
      <c r="BV442" s="7"/>
      <c r="BW442" s="7"/>
      <c r="BX442" s="7"/>
    </row>
    <row r="443" spans="1:76" s="8" customFormat="1" ht="15.75" customHeight="1">
      <c r="A443" s="70"/>
      <c r="B443" s="71"/>
      <c r="C443" s="71"/>
      <c r="D443" s="72"/>
      <c r="E443" s="71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5"/>
      <c r="AB443" s="135"/>
      <c r="AC443" s="135"/>
      <c r="AD443" s="135"/>
      <c r="AE443" s="135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  <c r="AR443" s="134"/>
      <c r="AS443" s="134"/>
      <c r="AT443" s="134"/>
      <c r="AU443" s="134"/>
      <c r="AV443" s="134"/>
      <c r="AW443" s="134"/>
      <c r="AX443" s="134"/>
      <c r="AY443" s="134"/>
      <c r="AZ443" s="134"/>
      <c r="BA443" s="134"/>
      <c r="BB443" s="134"/>
      <c r="BC443" s="134"/>
      <c r="BD443" s="75"/>
      <c r="BE443" s="75"/>
      <c r="BF443" s="134"/>
      <c r="BG443" s="134"/>
      <c r="BH443" s="75"/>
      <c r="BI443" s="75"/>
      <c r="BJ443" s="134"/>
      <c r="BK443" s="134"/>
      <c r="BL443" s="75"/>
      <c r="BM443" s="75"/>
      <c r="BN443" s="134"/>
      <c r="BO443" s="134"/>
      <c r="BP443" s="134"/>
      <c r="BQ443" s="134"/>
      <c r="BR443" s="134"/>
      <c r="BS443" s="134"/>
      <c r="BT443" s="134"/>
      <c r="BU443" s="134"/>
      <c r="BV443" s="7"/>
      <c r="BW443" s="7"/>
      <c r="BX443" s="7"/>
    </row>
    <row r="444" spans="1:76" s="8" customFormat="1" ht="18.75" customHeight="1">
      <c r="A444" s="79" t="s">
        <v>169</v>
      </c>
      <c r="B444" s="80" t="s">
        <v>3</v>
      </c>
      <c r="C444" s="80" t="s">
        <v>126</v>
      </c>
      <c r="D444" s="72"/>
      <c r="E444" s="71"/>
      <c r="F444" s="208">
        <f aca="true" t="shared" si="494" ref="F444:V445">F445</f>
        <v>19352</v>
      </c>
      <c r="G444" s="208">
        <f t="shared" si="494"/>
        <v>11045</v>
      </c>
      <c r="H444" s="208">
        <f t="shared" si="494"/>
        <v>30397</v>
      </c>
      <c r="I444" s="208">
        <f t="shared" si="494"/>
        <v>0</v>
      </c>
      <c r="J444" s="208">
        <f t="shared" si="494"/>
        <v>36394</v>
      </c>
      <c r="K444" s="208">
        <f t="shared" si="494"/>
        <v>0</v>
      </c>
      <c r="L444" s="208">
        <f t="shared" si="494"/>
        <v>0</v>
      </c>
      <c r="M444" s="208">
        <f aca="true" t="shared" si="495" ref="M444:U444">M445+M447</f>
        <v>36394</v>
      </c>
      <c r="N444" s="208">
        <f t="shared" si="495"/>
        <v>-8559</v>
      </c>
      <c r="O444" s="208">
        <f t="shared" si="495"/>
        <v>27835</v>
      </c>
      <c r="P444" s="208">
        <f t="shared" si="495"/>
        <v>0</v>
      </c>
      <c r="Q444" s="208">
        <f t="shared" si="495"/>
        <v>27835</v>
      </c>
      <c r="R444" s="208">
        <f t="shared" si="495"/>
        <v>0</v>
      </c>
      <c r="S444" s="208">
        <f t="shared" si="495"/>
        <v>0</v>
      </c>
      <c r="T444" s="208">
        <f t="shared" si="495"/>
        <v>27835</v>
      </c>
      <c r="U444" s="208">
        <f t="shared" si="495"/>
        <v>27835</v>
      </c>
      <c r="V444" s="208">
        <f aca="true" t="shared" si="496" ref="V444:AB444">V445+V447</f>
        <v>0</v>
      </c>
      <c r="W444" s="208">
        <f t="shared" si="496"/>
        <v>0</v>
      </c>
      <c r="X444" s="208">
        <f t="shared" si="496"/>
        <v>27835</v>
      </c>
      <c r="Y444" s="208">
        <f t="shared" si="496"/>
        <v>27835</v>
      </c>
      <c r="Z444" s="208">
        <f t="shared" si="496"/>
        <v>0</v>
      </c>
      <c r="AA444" s="209">
        <f t="shared" si="496"/>
        <v>27835</v>
      </c>
      <c r="AB444" s="209">
        <f t="shared" si="496"/>
        <v>27835</v>
      </c>
      <c r="AC444" s="209">
        <f>AC445+AC447</f>
        <v>0</v>
      </c>
      <c r="AD444" s="209">
        <f>AD445+AD447</f>
        <v>0</v>
      </c>
      <c r="AE444" s="209"/>
      <c r="AF444" s="208">
        <f aca="true" t="shared" si="497" ref="AF444:AM444">AF445+AF447</f>
        <v>27835</v>
      </c>
      <c r="AG444" s="208">
        <f t="shared" si="497"/>
        <v>0</v>
      </c>
      <c r="AH444" s="208">
        <f t="shared" si="497"/>
        <v>27835</v>
      </c>
      <c r="AI444" s="208">
        <f t="shared" si="497"/>
        <v>0</v>
      </c>
      <c r="AJ444" s="208">
        <f t="shared" si="497"/>
        <v>0</v>
      </c>
      <c r="AK444" s="208">
        <f t="shared" si="497"/>
        <v>27835</v>
      </c>
      <c r="AL444" s="208">
        <f t="shared" si="497"/>
        <v>0</v>
      </c>
      <c r="AM444" s="208">
        <f t="shared" si="497"/>
        <v>27835</v>
      </c>
      <c r="AN444" s="208">
        <f aca="true" t="shared" si="498" ref="AN444:AV444">AN445+AN447</f>
        <v>-6358</v>
      </c>
      <c r="AO444" s="208">
        <f t="shared" si="498"/>
        <v>21477</v>
      </c>
      <c r="AP444" s="208">
        <f t="shared" si="498"/>
        <v>0</v>
      </c>
      <c r="AQ444" s="208">
        <f t="shared" si="498"/>
        <v>21477</v>
      </c>
      <c r="AR444" s="208">
        <f t="shared" si="498"/>
        <v>0</v>
      </c>
      <c r="AS444" s="208">
        <f t="shared" si="498"/>
        <v>0</v>
      </c>
      <c r="AT444" s="208">
        <f t="shared" si="498"/>
        <v>21477</v>
      </c>
      <c r="AU444" s="208">
        <f t="shared" si="498"/>
        <v>21477</v>
      </c>
      <c r="AV444" s="208">
        <f t="shared" si="498"/>
        <v>0</v>
      </c>
      <c r="AW444" s="208">
        <f aca="true" t="shared" si="499" ref="AW444:BC444">AW445+AW447</f>
        <v>0</v>
      </c>
      <c r="AX444" s="208">
        <f t="shared" si="499"/>
        <v>21477</v>
      </c>
      <c r="AY444" s="208">
        <f t="shared" si="499"/>
        <v>21477</v>
      </c>
      <c r="AZ444" s="208">
        <f t="shared" si="499"/>
        <v>0</v>
      </c>
      <c r="BA444" s="208">
        <f t="shared" si="499"/>
        <v>0</v>
      </c>
      <c r="BB444" s="208">
        <f t="shared" si="499"/>
        <v>21477</v>
      </c>
      <c r="BC444" s="208">
        <f t="shared" si="499"/>
        <v>21477</v>
      </c>
      <c r="BD444" s="75"/>
      <c r="BE444" s="75"/>
      <c r="BF444" s="208">
        <f aca="true" t="shared" si="500" ref="BF444:BP444">BF445+BF447</f>
        <v>21477</v>
      </c>
      <c r="BG444" s="208">
        <f t="shared" si="500"/>
        <v>21477</v>
      </c>
      <c r="BH444" s="208">
        <f>BH445+BH447</f>
        <v>0</v>
      </c>
      <c r="BI444" s="208">
        <f>BI445+BI447</f>
        <v>0</v>
      </c>
      <c r="BJ444" s="208">
        <f>BJ445+BJ447</f>
        <v>21477</v>
      </c>
      <c r="BK444" s="208">
        <f>BK445+BK447</f>
        <v>21477</v>
      </c>
      <c r="BL444" s="208">
        <f t="shared" si="500"/>
        <v>0</v>
      </c>
      <c r="BM444" s="208">
        <f t="shared" si="500"/>
        <v>0</v>
      </c>
      <c r="BN444" s="208">
        <f t="shared" si="500"/>
        <v>21477</v>
      </c>
      <c r="BO444" s="208"/>
      <c r="BP444" s="208">
        <f t="shared" si="500"/>
        <v>21477</v>
      </c>
      <c r="BQ444" s="208">
        <f>BQ445+BQ447</f>
        <v>0</v>
      </c>
      <c r="BR444" s="208">
        <f>BR445+BR447</f>
        <v>0</v>
      </c>
      <c r="BS444" s="208">
        <f>BS445+BS447</f>
        <v>21477</v>
      </c>
      <c r="BT444" s="208">
        <f>BT445+BT447</f>
        <v>0</v>
      </c>
      <c r="BU444" s="208">
        <f>BU445+BU447</f>
        <v>21477</v>
      </c>
      <c r="BV444" s="7"/>
      <c r="BW444" s="7"/>
      <c r="BX444" s="7"/>
    </row>
    <row r="445" spans="1:76" s="8" customFormat="1" ht="33.75" customHeight="1" hidden="1">
      <c r="A445" s="98" t="s">
        <v>170</v>
      </c>
      <c r="B445" s="99" t="s">
        <v>3</v>
      </c>
      <c r="C445" s="99" t="s">
        <v>126</v>
      </c>
      <c r="D445" s="166" t="s">
        <v>192</v>
      </c>
      <c r="E445" s="71"/>
      <c r="F445" s="185">
        <f t="shared" si="494"/>
        <v>19352</v>
      </c>
      <c r="G445" s="185">
        <f t="shared" si="494"/>
        <v>11045</v>
      </c>
      <c r="H445" s="185">
        <f t="shared" si="494"/>
        <v>30397</v>
      </c>
      <c r="I445" s="185">
        <f t="shared" si="494"/>
        <v>0</v>
      </c>
      <c r="J445" s="185">
        <f t="shared" si="494"/>
        <v>36394</v>
      </c>
      <c r="K445" s="185">
        <f t="shared" si="494"/>
        <v>0</v>
      </c>
      <c r="L445" s="185">
        <f t="shared" si="494"/>
        <v>0</v>
      </c>
      <c r="M445" s="185">
        <f t="shared" si="494"/>
        <v>36394</v>
      </c>
      <c r="N445" s="185">
        <f t="shared" si="494"/>
        <v>-36394</v>
      </c>
      <c r="O445" s="185">
        <f t="shared" si="494"/>
        <v>0</v>
      </c>
      <c r="P445" s="185">
        <f t="shared" si="494"/>
        <v>0</v>
      </c>
      <c r="Q445" s="185">
        <f t="shared" si="494"/>
        <v>0</v>
      </c>
      <c r="R445" s="185">
        <f t="shared" si="494"/>
        <v>0</v>
      </c>
      <c r="S445" s="185">
        <f t="shared" si="494"/>
        <v>0</v>
      </c>
      <c r="T445" s="185">
        <f t="shared" si="494"/>
        <v>0</v>
      </c>
      <c r="U445" s="185">
        <f t="shared" si="494"/>
        <v>0</v>
      </c>
      <c r="V445" s="185">
        <f t="shared" si="494"/>
        <v>0</v>
      </c>
      <c r="W445" s="185">
        <f aca="true" t="shared" si="501" ref="W445:AM445">W446</f>
        <v>0</v>
      </c>
      <c r="X445" s="185">
        <f t="shared" si="501"/>
        <v>0</v>
      </c>
      <c r="Y445" s="185">
        <f t="shared" si="501"/>
        <v>0</v>
      </c>
      <c r="Z445" s="185">
        <f t="shared" si="501"/>
        <v>0</v>
      </c>
      <c r="AA445" s="210">
        <f t="shared" si="501"/>
        <v>0</v>
      </c>
      <c r="AB445" s="210">
        <f t="shared" si="501"/>
        <v>0</v>
      </c>
      <c r="AC445" s="210">
        <f t="shared" si="501"/>
        <v>0</v>
      </c>
      <c r="AD445" s="210">
        <f t="shared" si="501"/>
        <v>0</v>
      </c>
      <c r="AE445" s="210"/>
      <c r="AF445" s="185">
        <f t="shared" si="501"/>
        <v>0</v>
      </c>
      <c r="AG445" s="185">
        <f t="shared" si="501"/>
        <v>0</v>
      </c>
      <c r="AH445" s="185">
        <f t="shared" si="501"/>
        <v>0</v>
      </c>
      <c r="AI445" s="185">
        <f t="shared" si="501"/>
        <v>0</v>
      </c>
      <c r="AJ445" s="185">
        <f t="shared" si="501"/>
        <v>0</v>
      </c>
      <c r="AK445" s="185">
        <f t="shared" si="501"/>
        <v>0</v>
      </c>
      <c r="AL445" s="185">
        <f t="shared" si="501"/>
        <v>0</v>
      </c>
      <c r="AM445" s="185">
        <f t="shared" si="501"/>
        <v>0</v>
      </c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"/>
      <c r="BW445" s="7"/>
      <c r="BX445" s="7"/>
    </row>
    <row r="446" spans="1:76" s="8" customFormat="1" ht="20.25" customHeight="1" hidden="1">
      <c r="A446" s="98" t="s">
        <v>10</v>
      </c>
      <c r="B446" s="99" t="s">
        <v>3</v>
      </c>
      <c r="C446" s="99" t="s">
        <v>126</v>
      </c>
      <c r="D446" s="166" t="s">
        <v>192</v>
      </c>
      <c r="E446" s="99" t="s">
        <v>17</v>
      </c>
      <c r="F446" s="87">
        <v>19352</v>
      </c>
      <c r="G446" s="87">
        <f>H446-F446</f>
        <v>11045</v>
      </c>
      <c r="H446" s="109">
        <v>30397</v>
      </c>
      <c r="I446" s="109"/>
      <c r="J446" s="109">
        <v>36394</v>
      </c>
      <c r="K446" s="199"/>
      <c r="L446" s="199"/>
      <c r="M446" s="87">
        <v>36394</v>
      </c>
      <c r="N446" s="87">
        <f>O446-M446</f>
        <v>-36394</v>
      </c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8"/>
      <c r="AB446" s="88"/>
      <c r="AC446" s="88"/>
      <c r="AD446" s="88"/>
      <c r="AE446" s="88"/>
      <c r="AF446" s="87"/>
      <c r="AG446" s="87"/>
      <c r="AH446" s="87"/>
      <c r="AI446" s="87"/>
      <c r="AJ446" s="87"/>
      <c r="AK446" s="87"/>
      <c r="AL446" s="87"/>
      <c r="AM446" s="87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"/>
      <c r="BW446" s="7"/>
      <c r="BX446" s="7"/>
    </row>
    <row r="447" spans="1:76" s="8" customFormat="1" ht="33.75" customHeight="1">
      <c r="A447" s="98" t="s">
        <v>170</v>
      </c>
      <c r="B447" s="99" t="s">
        <v>3</v>
      </c>
      <c r="C447" s="99" t="s">
        <v>126</v>
      </c>
      <c r="D447" s="166" t="s">
        <v>252</v>
      </c>
      <c r="E447" s="99"/>
      <c r="F447" s="87"/>
      <c r="G447" s="87"/>
      <c r="H447" s="109"/>
      <c r="I447" s="109"/>
      <c r="J447" s="109"/>
      <c r="K447" s="199"/>
      <c r="L447" s="199"/>
      <c r="M447" s="87">
        <f aca="true" t="shared" si="502" ref="M447:BC447">M448</f>
        <v>0</v>
      </c>
      <c r="N447" s="87">
        <f t="shared" si="502"/>
        <v>27835</v>
      </c>
      <c r="O447" s="87">
        <f t="shared" si="502"/>
        <v>27835</v>
      </c>
      <c r="P447" s="87">
        <f t="shared" si="502"/>
        <v>0</v>
      </c>
      <c r="Q447" s="87">
        <f t="shared" si="502"/>
        <v>27835</v>
      </c>
      <c r="R447" s="87">
        <f t="shared" si="502"/>
        <v>0</v>
      </c>
      <c r="S447" s="87">
        <f t="shared" si="502"/>
        <v>0</v>
      </c>
      <c r="T447" s="87">
        <f t="shared" si="502"/>
        <v>27835</v>
      </c>
      <c r="U447" s="87">
        <f t="shared" si="502"/>
        <v>27835</v>
      </c>
      <c r="V447" s="87">
        <f t="shared" si="502"/>
        <v>0</v>
      </c>
      <c r="W447" s="87">
        <f t="shared" si="502"/>
        <v>0</v>
      </c>
      <c r="X447" s="87">
        <f t="shared" si="502"/>
        <v>27835</v>
      </c>
      <c r="Y447" s="87">
        <f t="shared" si="502"/>
        <v>27835</v>
      </c>
      <c r="Z447" s="87">
        <f t="shared" si="502"/>
        <v>0</v>
      </c>
      <c r="AA447" s="88">
        <f t="shared" si="502"/>
        <v>27835</v>
      </c>
      <c r="AB447" s="88">
        <f t="shared" si="502"/>
        <v>27835</v>
      </c>
      <c r="AC447" s="88">
        <f t="shared" si="502"/>
        <v>0</v>
      </c>
      <c r="AD447" s="88">
        <f t="shared" si="502"/>
        <v>0</v>
      </c>
      <c r="AE447" s="88"/>
      <c r="AF447" s="87">
        <f t="shared" si="502"/>
        <v>27835</v>
      </c>
      <c r="AG447" s="87">
        <f t="shared" si="502"/>
        <v>0</v>
      </c>
      <c r="AH447" s="87">
        <f t="shared" si="502"/>
        <v>27835</v>
      </c>
      <c r="AI447" s="87">
        <f t="shared" si="502"/>
        <v>0</v>
      </c>
      <c r="AJ447" s="87">
        <f t="shared" si="502"/>
        <v>0</v>
      </c>
      <c r="AK447" s="87">
        <f t="shared" si="502"/>
        <v>27835</v>
      </c>
      <c r="AL447" s="87">
        <f t="shared" si="502"/>
        <v>0</v>
      </c>
      <c r="AM447" s="87">
        <f t="shared" si="502"/>
        <v>27835</v>
      </c>
      <c r="AN447" s="87">
        <f t="shared" si="502"/>
        <v>-6358</v>
      </c>
      <c r="AO447" s="87">
        <f t="shared" si="502"/>
        <v>21477</v>
      </c>
      <c r="AP447" s="87">
        <f t="shared" si="502"/>
        <v>0</v>
      </c>
      <c r="AQ447" s="87">
        <f t="shared" si="502"/>
        <v>21477</v>
      </c>
      <c r="AR447" s="87">
        <f t="shared" si="502"/>
        <v>0</v>
      </c>
      <c r="AS447" s="87">
        <f t="shared" si="502"/>
        <v>0</v>
      </c>
      <c r="AT447" s="87">
        <f t="shared" si="502"/>
        <v>21477</v>
      </c>
      <c r="AU447" s="87">
        <f t="shared" si="502"/>
        <v>21477</v>
      </c>
      <c r="AV447" s="87">
        <f t="shared" si="502"/>
        <v>0</v>
      </c>
      <c r="AW447" s="87">
        <f t="shared" si="502"/>
        <v>0</v>
      </c>
      <c r="AX447" s="87">
        <f t="shared" si="502"/>
        <v>21477</v>
      </c>
      <c r="AY447" s="87">
        <f t="shared" si="502"/>
        <v>21477</v>
      </c>
      <c r="AZ447" s="87">
        <f t="shared" si="502"/>
        <v>0</v>
      </c>
      <c r="BA447" s="87">
        <f t="shared" si="502"/>
        <v>0</v>
      </c>
      <c r="BB447" s="87">
        <f t="shared" si="502"/>
        <v>21477</v>
      </c>
      <c r="BC447" s="87">
        <f t="shared" si="502"/>
        <v>21477</v>
      </c>
      <c r="BD447" s="75"/>
      <c r="BE447" s="75"/>
      <c r="BF447" s="87">
        <f aca="true" t="shared" si="503" ref="BF447:BU447">BF448</f>
        <v>21477</v>
      </c>
      <c r="BG447" s="87">
        <f t="shared" si="503"/>
        <v>21477</v>
      </c>
      <c r="BH447" s="87">
        <f t="shared" si="503"/>
        <v>0</v>
      </c>
      <c r="BI447" s="87">
        <f t="shared" si="503"/>
        <v>0</v>
      </c>
      <c r="BJ447" s="87">
        <f t="shared" si="503"/>
        <v>21477</v>
      </c>
      <c r="BK447" s="87">
        <f t="shared" si="503"/>
        <v>21477</v>
      </c>
      <c r="BL447" s="87">
        <f t="shared" si="503"/>
        <v>0</v>
      </c>
      <c r="BM447" s="87">
        <f t="shared" si="503"/>
        <v>0</v>
      </c>
      <c r="BN447" s="87">
        <f t="shared" si="503"/>
        <v>21477</v>
      </c>
      <c r="BO447" s="87"/>
      <c r="BP447" s="87">
        <f t="shared" si="503"/>
        <v>21477</v>
      </c>
      <c r="BQ447" s="87">
        <f t="shared" si="503"/>
        <v>0</v>
      </c>
      <c r="BR447" s="87">
        <f t="shared" si="503"/>
        <v>0</v>
      </c>
      <c r="BS447" s="87">
        <f t="shared" si="503"/>
        <v>21477</v>
      </c>
      <c r="BT447" s="87">
        <f t="shared" si="503"/>
        <v>0</v>
      </c>
      <c r="BU447" s="87">
        <f t="shared" si="503"/>
        <v>21477</v>
      </c>
      <c r="BV447" s="7"/>
      <c r="BW447" s="7"/>
      <c r="BX447" s="7"/>
    </row>
    <row r="448" spans="1:76" s="8" customFormat="1" ht="18" customHeight="1">
      <c r="A448" s="98" t="s">
        <v>10</v>
      </c>
      <c r="B448" s="99" t="s">
        <v>3</v>
      </c>
      <c r="C448" s="99" t="s">
        <v>126</v>
      </c>
      <c r="D448" s="166" t="s">
        <v>252</v>
      </c>
      <c r="E448" s="99" t="s">
        <v>17</v>
      </c>
      <c r="F448" s="87"/>
      <c r="G448" s="87"/>
      <c r="H448" s="109"/>
      <c r="I448" s="109"/>
      <c r="J448" s="109"/>
      <c r="K448" s="199"/>
      <c r="L448" s="199"/>
      <c r="M448" s="87"/>
      <c r="N448" s="87">
        <f>O448-M448</f>
        <v>27835</v>
      </c>
      <c r="O448" s="87">
        <v>27835</v>
      </c>
      <c r="P448" s="87"/>
      <c r="Q448" s="87">
        <v>27835</v>
      </c>
      <c r="R448" s="75"/>
      <c r="S448" s="75"/>
      <c r="T448" s="87">
        <f>O448+R448</f>
        <v>27835</v>
      </c>
      <c r="U448" s="87">
        <f>Q448+S448</f>
        <v>27835</v>
      </c>
      <c r="V448" s="75"/>
      <c r="W448" s="75"/>
      <c r="X448" s="87">
        <f>T448+V448</f>
        <v>27835</v>
      </c>
      <c r="Y448" s="87">
        <f>U448+W448</f>
        <v>27835</v>
      </c>
      <c r="Z448" s="75"/>
      <c r="AA448" s="88">
        <f>X448+Z448</f>
        <v>27835</v>
      </c>
      <c r="AB448" s="88">
        <f>Y448</f>
        <v>27835</v>
      </c>
      <c r="AC448" s="178"/>
      <c r="AD448" s="178"/>
      <c r="AE448" s="178"/>
      <c r="AF448" s="87">
        <f>AA448+AC448</f>
        <v>27835</v>
      </c>
      <c r="AG448" s="75"/>
      <c r="AH448" s="87">
        <f>AB448</f>
        <v>27835</v>
      </c>
      <c r="AI448" s="75"/>
      <c r="AJ448" s="75"/>
      <c r="AK448" s="87">
        <f>AF448+AI448</f>
        <v>27835</v>
      </c>
      <c r="AL448" s="87">
        <f>AG448</f>
        <v>0</v>
      </c>
      <c r="AM448" s="87">
        <f>AH448+AJ448</f>
        <v>27835</v>
      </c>
      <c r="AN448" s="87">
        <f>AO448-AM448</f>
        <v>-6358</v>
      </c>
      <c r="AO448" s="87">
        <v>21477</v>
      </c>
      <c r="AP448" s="87"/>
      <c r="AQ448" s="87">
        <v>21477</v>
      </c>
      <c r="AR448" s="87"/>
      <c r="AS448" s="75"/>
      <c r="AT448" s="87">
        <f>AO448+AR448</f>
        <v>21477</v>
      </c>
      <c r="AU448" s="87">
        <f>AQ448+AS448</f>
        <v>21477</v>
      </c>
      <c r="AV448" s="75"/>
      <c r="AW448" s="75"/>
      <c r="AX448" s="87">
        <f>AT448+AV448</f>
        <v>21477</v>
      </c>
      <c r="AY448" s="87">
        <f>AU448</f>
        <v>21477</v>
      </c>
      <c r="AZ448" s="75"/>
      <c r="BA448" s="75"/>
      <c r="BB448" s="87">
        <f>AX448+AZ448</f>
        <v>21477</v>
      </c>
      <c r="BC448" s="87">
        <f>AY448+BA448</f>
        <v>21477</v>
      </c>
      <c r="BD448" s="75"/>
      <c r="BE448" s="75"/>
      <c r="BF448" s="87">
        <f>BB448+BD448</f>
        <v>21477</v>
      </c>
      <c r="BG448" s="87">
        <f>BC448+BE448</f>
        <v>21477</v>
      </c>
      <c r="BH448" s="75"/>
      <c r="BI448" s="75"/>
      <c r="BJ448" s="87">
        <f>BB448+BH448</f>
        <v>21477</v>
      </c>
      <c r="BK448" s="87">
        <f>BC448+BI448</f>
        <v>21477</v>
      </c>
      <c r="BL448" s="75"/>
      <c r="BM448" s="75"/>
      <c r="BN448" s="87">
        <f>BJ448+BL448</f>
        <v>21477</v>
      </c>
      <c r="BO448" s="87"/>
      <c r="BP448" s="87">
        <f>BK448+BM448</f>
        <v>21477</v>
      </c>
      <c r="BQ448" s="87"/>
      <c r="BR448" s="75"/>
      <c r="BS448" s="87">
        <f>BN448+BQ448</f>
        <v>21477</v>
      </c>
      <c r="BT448" s="87">
        <f>BO448</f>
        <v>0</v>
      </c>
      <c r="BU448" s="87">
        <f>BP448+BR448</f>
        <v>21477</v>
      </c>
      <c r="BV448" s="7"/>
      <c r="BW448" s="7"/>
      <c r="BX448" s="7"/>
    </row>
    <row r="449" spans="1:76" s="14" customFormat="1" ht="16.5">
      <c r="A449" s="211"/>
      <c r="B449" s="212"/>
      <c r="C449" s="212"/>
      <c r="D449" s="213"/>
      <c r="E449" s="212"/>
      <c r="F449" s="114"/>
      <c r="G449" s="214"/>
      <c r="H449" s="214"/>
      <c r="I449" s="214"/>
      <c r="J449" s="214"/>
      <c r="K449" s="214"/>
      <c r="L449" s="214"/>
      <c r="M449" s="214"/>
      <c r="N449" s="214"/>
      <c r="O449" s="214"/>
      <c r="P449" s="214"/>
      <c r="Q449" s="214"/>
      <c r="R449" s="89"/>
      <c r="S449" s="89"/>
      <c r="T449" s="89"/>
      <c r="U449" s="89"/>
      <c r="V449" s="89"/>
      <c r="W449" s="89"/>
      <c r="X449" s="89"/>
      <c r="Y449" s="89"/>
      <c r="Z449" s="89"/>
      <c r="AA449" s="152"/>
      <c r="AB449" s="152"/>
      <c r="AC449" s="152"/>
      <c r="AD449" s="152"/>
      <c r="AE449" s="152"/>
      <c r="AF449" s="89"/>
      <c r="AG449" s="89"/>
      <c r="AH449" s="89"/>
      <c r="AI449" s="89"/>
      <c r="AJ449" s="89"/>
      <c r="AK449" s="114"/>
      <c r="AL449" s="114"/>
      <c r="AM449" s="114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9"/>
      <c r="BN449" s="89"/>
      <c r="BO449" s="89"/>
      <c r="BP449" s="89"/>
      <c r="BQ449" s="89"/>
      <c r="BR449" s="89"/>
      <c r="BS449" s="89"/>
      <c r="BT449" s="89"/>
      <c r="BU449" s="89"/>
      <c r="BV449" s="13"/>
      <c r="BW449" s="13"/>
      <c r="BX449" s="13"/>
    </row>
    <row r="450" spans="1:76" s="16" customFormat="1" ht="15" customHeight="1">
      <c r="A450" s="79" t="s">
        <v>112</v>
      </c>
      <c r="B450" s="80" t="s">
        <v>3</v>
      </c>
      <c r="C450" s="80" t="s">
        <v>127</v>
      </c>
      <c r="D450" s="95"/>
      <c r="E450" s="80"/>
      <c r="F450" s="96">
        <f aca="true" t="shared" si="504" ref="F450:V451">F451</f>
        <v>73125</v>
      </c>
      <c r="G450" s="96">
        <f t="shared" si="504"/>
        <v>10774</v>
      </c>
      <c r="H450" s="96">
        <f t="shared" si="504"/>
        <v>83899</v>
      </c>
      <c r="I450" s="96">
        <f t="shared" si="504"/>
        <v>0</v>
      </c>
      <c r="J450" s="96">
        <f t="shared" si="504"/>
        <v>88784</v>
      </c>
      <c r="K450" s="96">
        <f t="shared" si="504"/>
        <v>0</v>
      </c>
      <c r="L450" s="96">
        <f t="shared" si="504"/>
        <v>0</v>
      </c>
      <c r="M450" s="96">
        <f aca="true" t="shared" si="505" ref="M450:U450">M451+M453</f>
        <v>88784</v>
      </c>
      <c r="N450" s="96">
        <f t="shared" si="505"/>
        <v>-36519</v>
      </c>
      <c r="O450" s="96">
        <f t="shared" si="505"/>
        <v>52265</v>
      </c>
      <c r="P450" s="96">
        <f t="shared" si="505"/>
        <v>0</v>
      </c>
      <c r="Q450" s="96">
        <f t="shared" si="505"/>
        <v>52346</v>
      </c>
      <c r="R450" s="96">
        <f t="shared" si="505"/>
        <v>0</v>
      </c>
      <c r="S450" s="96">
        <f t="shared" si="505"/>
        <v>0</v>
      </c>
      <c r="T450" s="96">
        <f t="shared" si="505"/>
        <v>52265</v>
      </c>
      <c r="U450" s="96">
        <f t="shared" si="505"/>
        <v>52346</v>
      </c>
      <c r="V450" s="96">
        <f aca="true" t="shared" si="506" ref="V450:AB450">V451+V453</f>
        <v>0</v>
      </c>
      <c r="W450" s="96">
        <f t="shared" si="506"/>
        <v>0</v>
      </c>
      <c r="X450" s="96">
        <f t="shared" si="506"/>
        <v>52265</v>
      </c>
      <c r="Y450" s="96">
        <f t="shared" si="506"/>
        <v>52346</v>
      </c>
      <c r="Z450" s="96">
        <f t="shared" si="506"/>
        <v>0</v>
      </c>
      <c r="AA450" s="97">
        <f t="shared" si="506"/>
        <v>52265</v>
      </c>
      <c r="AB450" s="97">
        <f t="shared" si="506"/>
        <v>52346</v>
      </c>
      <c r="AC450" s="97">
        <f>AC451+AC453</f>
        <v>0</v>
      </c>
      <c r="AD450" s="97">
        <f>AD451+AD453</f>
        <v>0</v>
      </c>
      <c r="AE450" s="97"/>
      <c r="AF450" s="96">
        <f aca="true" t="shared" si="507" ref="AF450:AV450">AF451+AF453</f>
        <v>52265</v>
      </c>
      <c r="AG450" s="96">
        <f t="shared" si="507"/>
        <v>0</v>
      </c>
      <c r="AH450" s="96">
        <f t="shared" si="507"/>
        <v>52346</v>
      </c>
      <c r="AI450" s="96">
        <f t="shared" si="507"/>
        <v>0</v>
      </c>
      <c r="AJ450" s="96">
        <f t="shared" si="507"/>
        <v>0</v>
      </c>
      <c r="AK450" s="96">
        <f t="shared" si="507"/>
        <v>52265</v>
      </c>
      <c r="AL450" s="96">
        <f t="shared" si="507"/>
        <v>0</v>
      </c>
      <c r="AM450" s="96">
        <f t="shared" si="507"/>
        <v>52346</v>
      </c>
      <c r="AN450" s="96">
        <f t="shared" si="507"/>
        <v>70888</v>
      </c>
      <c r="AO450" s="96">
        <f t="shared" si="507"/>
        <v>123234</v>
      </c>
      <c r="AP450" s="96">
        <f t="shared" si="507"/>
        <v>0</v>
      </c>
      <c r="AQ450" s="96">
        <f t="shared" si="507"/>
        <v>123234</v>
      </c>
      <c r="AR450" s="96">
        <f t="shared" si="507"/>
        <v>0</v>
      </c>
      <c r="AS450" s="96">
        <f t="shared" si="507"/>
        <v>0</v>
      </c>
      <c r="AT450" s="96">
        <f t="shared" si="507"/>
        <v>123234</v>
      </c>
      <c r="AU450" s="96">
        <f t="shared" si="507"/>
        <v>123234</v>
      </c>
      <c r="AV450" s="96">
        <f t="shared" si="507"/>
        <v>0</v>
      </c>
      <c r="AW450" s="96">
        <f aca="true" t="shared" si="508" ref="AW450:BC450">AW451+AW453</f>
        <v>0</v>
      </c>
      <c r="AX450" s="96">
        <f t="shared" si="508"/>
        <v>123234</v>
      </c>
      <c r="AY450" s="96">
        <f t="shared" si="508"/>
        <v>123234</v>
      </c>
      <c r="AZ450" s="96">
        <f t="shared" si="508"/>
        <v>0</v>
      </c>
      <c r="BA450" s="96">
        <f t="shared" si="508"/>
        <v>0</v>
      </c>
      <c r="BB450" s="96">
        <f t="shared" si="508"/>
        <v>123234</v>
      </c>
      <c r="BC450" s="96">
        <f t="shared" si="508"/>
        <v>123234</v>
      </c>
      <c r="BD450" s="91"/>
      <c r="BE450" s="91"/>
      <c r="BF450" s="96">
        <f aca="true" t="shared" si="509" ref="BF450:BU450">BF451+BF453</f>
        <v>123234</v>
      </c>
      <c r="BG450" s="96">
        <f t="shared" si="509"/>
        <v>123234</v>
      </c>
      <c r="BH450" s="96">
        <f>BH451+BH453</f>
        <v>0</v>
      </c>
      <c r="BI450" s="96">
        <f>BI451+BI453</f>
        <v>0</v>
      </c>
      <c r="BJ450" s="96">
        <f>BJ451+BJ453</f>
        <v>123234</v>
      </c>
      <c r="BK450" s="96">
        <f>BK451+BK453</f>
        <v>123234</v>
      </c>
      <c r="BL450" s="96">
        <f t="shared" si="509"/>
        <v>0</v>
      </c>
      <c r="BM450" s="96">
        <f t="shared" si="509"/>
        <v>0</v>
      </c>
      <c r="BN450" s="96">
        <f t="shared" si="509"/>
        <v>123234</v>
      </c>
      <c r="BO450" s="96"/>
      <c r="BP450" s="96">
        <f t="shared" si="509"/>
        <v>123234</v>
      </c>
      <c r="BQ450" s="96">
        <f t="shared" si="509"/>
        <v>0</v>
      </c>
      <c r="BR450" s="96">
        <f t="shared" si="509"/>
        <v>0</v>
      </c>
      <c r="BS450" s="96">
        <f t="shared" si="509"/>
        <v>123234</v>
      </c>
      <c r="BT450" s="96">
        <f t="shared" si="509"/>
        <v>0</v>
      </c>
      <c r="BU450" s="96">
        <f t="shared" si="509"/>
        <v>123234</v>
      </c>
      <c r="BV450" s="15"/>
      <c r="BW450" s="15"/>
      <c r="BX450" s="15"/>
    </row>
    <row r="451" spans="1:73" ht="33" customHeight="1" hidden="1">
      <c r="A451" s="98" t="s">
        <v>113</v>
      </c>
      <c r="B451" s="99" t="s">
        <v>3</v>
      </c>
      <c r="C451" s="99" t="s">
        <v>127</v>
      </c>
      <c r="D451" s="100" t="s">
        <v>7</v>
      </c>
      <c r="E451" s="99"/>
      <c r="F451" s="101">
        <f t="shared" si="504"/>
        <v>73125</v>
      </c>
      <c r="G451" s="101">
        <f t="shared" si="504"/>
        <v>10774</v>
      </c>
      <c r="H451" s="101">
        <f t="shared" si="504"/>
        <v>83899</v>
      </c>
      <c r="I451" s="101">
        <f t="shared" si="504"/>
        <v>0</v>
      </c>
      <c r="J451" s="101">
        <f t="shared" si="504"/>
        <v>88784</v>
      </c>
      <c r="K451" s="101">
        <f t="shared" si="504"/>
        <v>0</v>
      </c>
      <c r="L451" s="101">
        <f t="shared" si="504"/>
        <v>0</v>
      </c>
      <c r="M451" s="101">
        <f t="shared" si="504"/>
        <v>88784</v>
      </c>
      <c r="N451" s="101">
        <f t="shared" si="504"/>
        <v>-88784</v>
      </c>
      <c r="O451" s="101">
        <f t="shared" si="504"/>
        <v>0</v>
      </c>
      <c r="P451" s="101">
        <f t="shared" si="504"/>
        <v>0</v>
      </c>
      <c r="Q451" s="101">
        <f t="shared" si="504"/>
        <v>0</v>
      </c>
      <c r="R451" s="101">
        <f t="shared" si="504"/>
        <v>0</v>
      </c>
      <c r="S451" s="101">
        <f t="shared" si="504"/>
        <v>0</v>
      </c>
      <c r="T451" s="101">
        <f t="shared" si="504"/>
        <v>0</v>
      </c>
      <c r="U451" s="101">
        <f t="shared" si="504"/>
        <v>0</v>
      </c>
      <c r="V451" s="101">
        <f t="shared" si="504"/>
        <v>0</v>
      </c>
      <c r="W451" s="101">
        <f aca="true" t="shared" si="510" ref="W451:AM451">W452</f>
        <v>0</v>
      </c>
      <c r="X451" s="101">
        <f t="shared" si="510"/>
        <v>0</v>
      </c>
      <c r="Y451" s="101">
        <f t="shared" si="510"/>
        <v>0</v>
      </c>
      <c r="Z451" s="101">
        <f t="shared" si="510"/>
        <v>0</v>
      </c>
      <c r="AA451" s="102">
        <f t="shared" si="510"/>
        <v>0</v>
      </c>
      <c r="AB451" s="102">
        <f t="shared" si="510"/>
        <v>0</v>
      </c>
      <c r="AC451" s="102">
        <f t="shared" si="510"/>
        <v>0</v>
      </c>
      <c r="AD451" s="102">
        <f t="shared" si="510"/>
        <v>0</v>
      </c>
      <c r="AE451" s="102"/>
      <c r="AF451" s="101">
        <f t="shared" si="510"/>
        <v>0</v>
      </c>
      <c r="AG451" s="101">
        <f t="shared" si="510"/>
        <v>0</v>
      </c>
      <c r="AH451" s="101">
        <f t="shared" si="510"/>
        <v>0</v>
      </c>
      <c r="AI451" s="101">
        <f t="shared" si="510"/>
        <v>0</v>
      </c>
      <c r="AJ451" s="101">
        <f t="shared" si="510"/>
        <v>0</v>
      </c>
      <c r="AK451" s="101">
        <f t="shared" si="510"/>
        <v>0</v>
      </c>
      <c r="AL451" s="101">
        <f t="shared" si="510"/>
        <v>0</v>
      </c>
      <c r="AM451" s="101">
        <f t="shared" si="510"/>
        <v>0</v>
      </c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</row>
    <row r="452" spans="1:76" s="12" customFormat="1" ht="33.75" customHeight="1" hidden="1">
      <c r="A452" s="98" t="s">
        <v>128</v>
      </c>
      <c r="B452" s="99" t="s">
        <v>3</v>
      </c>
      <c r="C452" s="99" t="s">
        <v>127</v>
      </c>
      <c r="D452" s="100" t="s">
        <v>7</v>
      </c>
      <c r="E452" s="99" t="s">
        <v>129</v>
      </c>
      <c r="F452" s="87">
        <v>73125</v>
      </c>
      <c r="G452" s="87">
        <f>H452-F452</f>
        <v>10774</v>
      </c>
      <c r="H452" s="87">
        <f>35145+21900+24226+2512+200-47-37</f>
        <v>83899</v>
      </c>
      <c r="I452" s="87"/>
      <c r="J452" s="87">
        <f>37712+24006+24226+2690+240-39-51</f>
        <v>88784</v>
      </c>
      <c r="K452" s="84"/>
      <c r="L452" s="84"/>
      <c r="M452" s="87">
        <v>88784</v>
      </c>
      <c r="N452" s="87">
        <f>O452-M452</f>
        <v>-88784</v>
      </c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8"/>
      <c r="AB452" s="88"/>
      <c r="AC452" s="88"/>
      <c r="AD452" s="88"/>
      <c r="AE452" s="88"/>
      <c r="AF452" s="87"/>
      <c r="AG452" s="87"/>
      <c r="AH452" s="87"/>
      <c r="AI452" s="87"/>
      <c r="AJ452" s="87"/>
      <c r="AK452" s="87"/>
      <c r="AL452" s="87"/>
      <c r="AM452" s="87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/>
      <c r="BG452" s="84"/>
      <c r="BH452" s="84"/>
      <c r="BI452" s="84"/>
      <c r="BJ452" s="84"/>
      <c r="BK452" s="84"/>
      <c r="BL452" s="84"/>
      <c r="BM452" s="84"/>
      <c r="BN452" s="84"/>
      <c r="BO452" s="84"/>
      <c r="BP452" s="84"/>
      <c r="BQ452" s="84"/>
      <c r="BR452" s="84"/>
      <c r="BS452" s="84"/>
      <c r="BT452" s="84"/>
      <c r="BU452" s="84"/>
      <c r="BV452" s="11"/>
      <c r="BW452" s="11"/>
      <c r="BX452" s="11"/>
    </row>
    <row r="453" spans="1:76" s="12" customFormat="1" ht="19.5" customHeight="1">
      <c r="A453" s="98" t="s">
        <v>113</v>
      </c>
      <c r="B453" s="99" t="s">
        <v>3</v>
      </c>
      <c r="C453" s="99" t="s">
        <v>127</v>
      </c>
      <c r="D453" s="100" t="s">
        <v>249</v>
      </c>
      <c r="E453" s="99"/>
      <c r="F453" s="87"/>
      <c r="G453" s="87"/>
      <c r="H453" s="87"/>
      <c r="I453" s="87"/>
      <c r="J453" s="87"/>
      <c r="K453" s="84"/>
      <c r="L453" s="84"/>
      <c r="M453" s="87">
        <f aca="true" t="shared" si="511" ref="M453:BC453">M454</f>
        <v>0</v>
      </c>
      <c r="N453" s="87">
        <f t="shared" si="511"/>
        <v>52265</v>
      </c>
      <c r="O453" s="87">
        <f t="shared" si="511"/>
        <v>52265</v>
      </c>
      <c r="P453" s="87">
        <f t="shared" si="511"/>
        <v>0</v>
      </c>
      <c r="Q453" s="87">
        <f t="shared" si="511"/>
        <v>52346</v>
      </c>
      <c r="R453" s="87">
        <f t="shared" si="511"/>
        <v>0</v>
      </c>
      <c r="S453" s="87">
        <f t="shared" si="511"/>
        <v>0</v>
      </c>
      <c r="T453" s="87">
        <f t="shared" si="511"/>
        <v>52265</v>
      </c>
      <c r="U453" s="87">
        <f t="shared" si="511"/>
        <v>52346</v>
      </c>
      <c r="V453" s="87">
        <f t="shared" si="511"/>
        <v>0</v>
      </c>
      <c r="W453" s="87">
        <f t="shared" si="511"/>
        <v>0</v>
      </c>
      <c r="X453" s="87">
        <f t="shared" si="511"/>
        <v>52265</v>
      </c>
      <c r="Y453" s="87">
        <f t="shared" si="511"/>
        <v>52346</v>
      </c>
      <c r="Z453" s="87">
        <f t="shared" si="511"/>
        <v>0</v>
      </c>
      <c r="AA453" s="88">
        <f t="shared" si="511"/>
        <v>52265</v>
      </c>
      <c r="AB453" s="88">
        <f t="shared" si="511"/>
        <v>52346</v>
      </c>
      <c r="AC453" s="88">
        <f t="shared" si="511"/>
        <v>0</v>
      </c>
      <c r="AD453" s="88">
        <f t="shared" si="511"/>
        <v>0</v>
      </c>
      <c r="AE453" s="88"/>
      <c r="AF453" s="87">
        <f t="shared" si="511"/>
        <v>52265</v>
      </c>
      <c r="AG453" s="87">
        <f t="shared" si="511"/>
        <v>0</v>
      </c>
      <c r="AH453" s="87">
        <f t="shared" si="511"/>
        <v>52346</v>
      </c>
      <c r="AI453" s="87">
        <f t="shared" si="511"/>
        <v>0</v>
      </c>
      <c r="AJ453" s="87">
        <f t="shared" si="511"/>
        <v>0</v>
      </c>
      <c r="AK453" s="87">
        <f t="shared" si="511"/>
        <v>52265</v>
      </c>
      <c r="AL453" s="87">
        <f t="shared" si="511"/>
        <v>0</v>
      </c>
      <c r="AM453" s="87">
        <f t="shared" si="511"/>
        <v>52346</v>
      </c>
      <c r="AN453" s="87">
        <f t="shared" si="511"/>
        <v>70888</v>
      </c>
      <c r="AO453" s="87">
        <f t="shared" si="511"/>
        <v>123234</v>
      </c>
      <c r="AP453" s="87">
        <f t="shared" si="511"/>
        <v>0</v>
      </c>
      <c r="AQ453" s="87">
        <f t="shared" si="511"/>
        <v>123234</v>
      </c>
      <c r="AR453" s="87">
        <f t="shared" si="511"/>
        <v>0</v>
      </c>
      <c r="AS453" s="87">
        <f t="shared" si="511"/>
        <v>0</v>
      </c>
      <c r="AT453" s="87">
        <f t="shared" si="511"/>
        <v>123234</v>
      </c>
      <c r="AU453" s="87">
        <f t="shared" si="511"/>
        <v>123234</v>
      </c>
      <c r="AV453" s="87">
        <f t="shared" si="511"/>
        <v>0</v>
      </c>
      <c r="AW453" s="87">
        <f t="shared" si="511"/>
        <v>0</v>
      </c>
      <c r="AX453" s="87">
        <f t="shared" si="511"/>
        <v>123234</v>
      </c>
      <c r="AY453" s="87">
        <f t="shared" si="511"/>
        <v>123234</v>
      </c>
      <c r="AZ453" s="87">
        <f t="shared" si="511"/>
        <v>0</v>
      </c>
      <c r="BA453" s="87">
        <f t="shared" si="511"/>
        <v>0</v>
      </c>
      <c r="BB453" s="87">
        <f t="shared" si="511"/>
        <v>123234</v>
      </c>
      <c r="BC453" s="87">
        <f t="shared" si="511"/>
        <v>123234</v>
      </c>
      <c r="BD453" s="84"/>
      <c r="BE453" s="84"/>
      <c r="BF453" s="87">
        <f aca="true" t="shared" si="512" ref="BF453:BU453">BF454</f>
        <v>123234</v>
      </c>
      <c r="BG453" s="87">
        <f t="shared" si="512"/>
        <v>123234</v>
      </c>
      <c r="BH453" s="87">
        <f t="shared" si="512"/>
        <v>0</v>
      </c>
      <c r="BI453" s="87">
        <f t="shared" si="512"/>
        <v>0</v>
      </c>
      <c r="BJ453" s="87">
        <f t="shared" si="512"/>
        <v>123234</v>
      </c>
      <c r="BK453" s="87">
        <f t="shared" si="512"/>
        <v>123234</v>
      </c>
      <c r="BL453" s="87">
        <f t="shared" si="512"/>
        <v>0</v>
      </c>
      <c r="BM453" s="87">
        <f t="shared" si="512"/>
        <v>0</v>
      </c>
      <c r="BN453" s="87">
        <f t="shared" si="512"/>
        <v>123234</v>
      </c>
      <c r="BO453" s="87"/>
      <c r="BP453" s="87">
        <f t="shared" si="512"/>
        <v>123234</v>
      </c>
      <c r="BQ453" s="87">
        <f t="shared" si="512"/>
        <v>0</v>
      </c>
      <c r="BR453" s="87">
        <f t="shared" si="512"/>
        <v>0</v>
      </c>
      <c r="BS453" s="87">
        <f t="shared" si="512"/>
        <v>123234</v>
      </c>
      <c r="BT453" s="87">
        <f t="shared" si="512"/>
        <v>0</v>
      </c>
      <c r="BU453" s="87">
        <f t="shared" si="512"/>
        <v>123234</v>
      </c>
      <c r="BV453" s="11"/>
      <c r="BW453" s="11"/>
      <c r="BX453" s="11"/>
    </row>
    <row r="454" spans="1:76" s="12" customFormat="1" ht="36.75" customHeight="1">
      <c r="A454" s="98" t="s">
        <v>128</v>
      </c>
      <c r="B454" s="99" t="s">
        <v>3</v>
      </c>
      <c r="C454" s="99" t="s">
        <v>127</v>
      </c>
      <c r="D454" s="100" t="s">
        <v>249</v>
      </c>
      <c r="E454" s="99" t="s">
        <v>129</v>
      </c>
      <c r="F454" s="87"/>
      <c r="G454" s="87"/>
      <c r="H454" s="87"/>
      <c r="I454" s="87"/>
      <c r="J454" s="87"/>
      <c r="K454" s="84"/>
      <c r="L454" s="84"/>
      <c r="M454" s="87"/>
      <c r="N454" s="87">
        <f>O454-M454</f>
        <v>52265</v>
      </c>
      <c r="O454" s="87">
        <f>10527+19774+21964</f>
        <v>52265</v>
      </c>
      <c r="P454" s="87"/>
      <c r="Q454" s="87">
        <f>10527+19813+22006</f>
        <v>52346</v>
      </c>
      <c r="R454" s="84"/>
      <c r="S454" s="84"/>
      <c r="T454" s="87">
        <f>O454+R454</f>
        <v>52265</v>
      </c>
      <c r="U454" s="87">
        <f>Q454+S454</f>
        <v>52346</v>
      </c>
      <c r="V454" s="84"/>
      <c r="W454" s="84"/>
      <c r="X454" s="87">
        <f>T454+V454</f>
        <v>52265</v>
      </c>
      <c r="Y454" s="87">
        <f>U454+W454</f>
        <v>52346</v>
      </c>
      <c r="Z454" s="84"/>
      <c r="AA454" s="88">
        <f>X454+Z454</f>
        <v>52265</v>
      </c>
      <c r="AB454" s="88">
        <f>Y454</f>
        <v>52346</v>
      </c>
      <c r="AC454" s="150"/>
      <c r="AD454" s="150"/>
      <c r="AE454" s="150"/>
      <c r="AF454" s="87">
        <f>AA454+AC454</f>
        <v>52265</v>
      </c>
      <c r="AG454" s="84"/>
      <c r="AH454" s="87">
        <f>AB454</f>
        <v>52346</v>
      </c>
      <c r="AI454" s="84"/>
      <c r="AJ454" s="84"/>
      <c r="AK454" s="87">
        <f>AF454+AI454</f>
        <v>52265</v>
      </c>
      <c r="AL454" s="87">
        <f>AG454</f>
        <v>0</v>
      </c>
      <c r="AM454" s="87">
        <f>AH454+AJ454</f>
        <v>52346</v>
      </c>
      <c r="AN454" s="87">
        <f>AO454-AM454</f>
        <v>70888</v>
      </c>
      <c r="AO454" s="87">
        <f>56585+28129+39+3669+1078+20614+5464+342+7314</f>
        <v>123234</v>
      </c>
      <c r="AP454" s="87"/>
      <c r="AQ454" s="87">
        <f>56585+28129+39+3669+5464+342+7314+1078+20614</f>
        <v>123234</v>
      </c>
      <c r="AR454" s="87"/>
      <c r="AS454" s="84"/>
      <c r="AT454" s="87">
        <f>AO454+AR454</f>
        <v>123234</v>
      </c>
      <c r="AU454" s="87">
        <f>AQ454+AS454</f>
        <v>123234</v>
      </c>
      <c r="AV454" s="84"/>
      <c r="AW454" s="84"/>
      <c r="AX454" s="87">
        <f>AT454+AV454</f>
        <v>123234</v>
      </c>
      <c r="AY454" s="87">
        <f>AU454</f>
        <v>123234</v>
      </c>
      <c r="AZ454" s="84"/>
      <c r="BA454" s="84"/>
      <c r="BB454" s="87">
        <f>AX454+AZ454</f>
        <v>123234</v>
      </c>
      <c r="BC454" s="87">
        <f>AY454+BA454</f>
        <v>123234</v>
      </c>
      <c r="BD454" s="84"/>
      <c r="BE454" s="84"/>
      <c r="BF454" s="87">
        <f>BB454+BD454</f>
        <v>123234</v>
      </c>
      <c r="BG454" s="87">
        <f>BC454+BE454</f>
        <v>123234</v>
      </c>
      <c r="BH454" s="84"/>
      <c r="BI454" s="84"/>
      <c r="BJ454" s="87">
        <f>BB454+BH454</f>
        <v>123234</v>
      </c>
      <c r="BK454" s="87">
        <f>BC454+BI454</f>
        <v>123234</v>
      </c>
      <c r="BL454" s="84"/>
      <c r="BM454" s="84"/>
      <c r="BN454" s="87">
        <f>BJ454+BL454</f>
        <v>123234</v>
      </c>
      <c r="BO454" s="87"/>
      <c r="BP454" s="87">
        <f>BK454+BM454</f>
        <v>123234</v>
      </c>
      <c r="BQ454" s="87"/>
      <c r="BR454" s="84"/>
      <c r="BS454" s="87">
        <f>BN454+BQ454</f>
        <v>123234</v>
      </c>
      <c r="BT454" s="87">
        <f>BO454</f>
        <v>0</v>
      </c>
      <c r="BU454" s="87">
        <f>BP454+BR454</f>
        <v>123234</v>
      </c>
      <c r="BV454" s="11"/>
      <c r="BW454" s="11"/>
      <c r="BX454" s="11"/>
    </row>
    <row r="455" spans="1:76" s="12" customFormat="1" ht="13.5" customHeight="1">
      <c r="A455" s="79"/>
      <c r="B455" s="80"/>
      <c r="C455" s="80"/>
      <c r="D455" s="81"/>
      <c r="E455" s="80"/>
      <c r="F455" s="215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150"/>
      <c r="AB455" s="150"/>
      <c r="AC455" s="150"/>
      <c r="AD455" s="150"/>
      <c r="AE455" s="150"/>
      <c r="AF455" s="84"/>
      <c r="AG455" s="84"/>
      <c r="AH455" s="84"/>
      <c r="AI455" s="84"/>
      <c r="AJ455" s="84"/>
      <c r="AK455" s="151"/>
      <c r="AL455" s="151"/>
      <c r="AM455" s="151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/>
      <c r="BG455" s="84"/>
      <c r="BH455" s="84"/>
      <c r="BI455" s="84"/>
      <c r="BJ455" s="84"/>
      <c r="BK455" s="84"/>
      <c r="BL455" s="84"/>
      <c r="BM455" s="84"/>
      <c r="BN455" s="84"/>
      <c r="BO455" s="84"/>
      <c r="BP455" s="84"/>
      <c r="BQ455" s="84"/>
      <c r="BR455" s="84"/>
      <c r="BS455" s="84"/>
      <c r="BT455" s="84"/>
      <c r="BU455" s="84"/>
      <c r="BV455" s="11"/>
      <c r="BW455" s="11"/>
      <c r="BX455" s="11"/>
    </row>
    <row r="456" spans="1:76" s="12" customFormat="1" ht="18.75">
      <c r="A456" s="79" t="s">
        <v>114</v>
      </c>
      <c r="B456" s="80" t="s">
        <v>3</v>
      </c>
      <c r="C456" s="80" t="s">
        <v>131</v>
      </c>
      <c r="D456" s="95"/>
      <c r="E456" s="80"/>
      <c r="F456" s="96">
        <f aca="true" t="shared" si="513" ref="F456:Z456">F457+F466</f>
        <v>113930</v>
      </c>
      <c r="G456" s="96">
        <f t="shared" si="513"/>
        <v>93452</v>
      </c>
      <c r="H456" s="96">
        <f t="shared" si="513"/>
        <v>207382</v>
      </c>
      <c r="I456" s="96">
        <f t="shared" si="513"/>
        <v>0</v>
      </c>
      <c r="J456" s="96">
        <f t="shared" si="513"/>
        <v>94467</v>
      </c>
      <c r="K456" s="96">
        <f t="shared" si="513"/>
        <v>0</v>
      </c>
      <c r="L456" s="96">
        <f t="shared" si="513"/>
        <v>0</v>
      </c>
      <c r="M456" s="96">
        <f t="shared" si="513"/>
        <v>94467</v>
      </c>
      <c r="N456" s="96">
        <f t="shared" si="513"/>
        <v>-60968</v>
      </c>
      <c r="O456" s="96">
        <f t="shared" si="513"/>
        <v>33499</v>
      </c>
      <c r="P456" s="96">
        <f t="shared" si="513"/>
        <v>0</v>
      </c>
      <c r="Q456" s="96">
        <f t="shared" si="513"/>
        <v>33314</v>
      </c>
      <c r="R456" s="96">
        <f t="shared" si="513"/>
        <v>0</v>
      </c>
      <c r="S456" s="96">
        <f t="shared" si="513"/>
        <v>0</v>
      </c>
      <c r="T456" s="96">
        <f t="shared" si="513"/>
        <v>33499</v>
      </c>
      <c r="U456" s="96">
        <f t="shared" si="513"/>
        <v>33314</v>
      </c>
      <c r="V456" s="96">
        <f t="shared" si="513"/>
        <v>0</v>
      </c>
      <c r="W456" s="96">
        <f t="shared" si="513"/>
        <v>0</v>
      </c>
      <c r="X456" s="96">
        <f t="shared" si="513"/>
        <v>33499</v>
      </c>
      <c r="Y456" s="96">
        <f t="shared" si="513"/>
        <v>33314</v>
      </c>
      <c r="Z456" s="96">
        <f t="shared" si="513"/>
        <v>0</v>
      </c>
      <c r="AA456" s="97">
        <f aca="true" t="shared" si="514" ref="AA456:AM456">AA457+AA463+AA466</f>
        <v>33499</v>
      </c>
      <c r="AB456" s="97">
        <f t="shared" si="514"/>
        <v>33314</v>
      </c>
      <c r="AC456" s="97">
        <f t="shared" si="514"/>
        <v>0</v>
      </c>
      <c r="AD456" s="97">
        <f t="shared" si="514"/>
        <v>0</v>
      </c>
      <c r="AE456" s="97">
        <f t="shared" si="514"/>
        <v>0</v>
      </c>
      <c r="AF456" s="96">
        <f t="shared" si="514"/>
        <v>33499</v>
      </c>
      <c r="AG456" s="96">
        <f t="shared" si="514"/>
        <v>0</v>
      </c>
      <c r="AH456" s="96">
        <f t="shared" si="514"/>
        <v>33314</v>
      </c>
      <c r="AI456" s="96">
        <f t="shared" si="514"/>
        <v>0</v>
      </c>
      <c r="AJ456" s="96">
        <f t="shared" si="514"/>
        <v>0</v>
      </c>
      <c r="AK456" s="96">
        <f t="shared" si="514"/>
        <v>33499</v>
      </c>
      <c r="AL456" s="96">
        <f t="shared" si="514"/>
        <v>0</v>
      </c>
      <c r="AM456" s="96">
        <f t="shared" si="514"/>
        <v>33314</v>
      </c>
      <c r="AN456" s="96">
        <f aca="true" t="shared" si="515" ref="AN456:AV456">AN457+AN460+AN463+AN466</f>
        <v>-5616</v>
      </c>
      <c r="AO456" s="96">
        <f t="shared" si="515"/>
        <v>27698</v>
      </c>
      <c r="AP456" s="96">
        <f t="shared" si="515"/>
        <v>0</v>
      </c>
      <c r="AQ456" s="96">
        <f t="shared" si="515"/>
        <v>27698</v>
      </c>
      <c r="AR456" s="96">
        <f t="shared" si="515"/>
        <v>0</v>
      </c>
      <c r="AS456" s="96">
        <f t="shared" si="515"/>
        <v>0</v>
      </c>
      <c r="AT456" s="96">
        <f t="shared" si="515"/>
        <v>27698</v>
      </c>
      <c r="AU456" s="96">
        <f t="shared" si="515"/>
        <v>27698</v>
      </c>
      <c r="AV456" s="96">
        <f t="shared" si="515"/>
        <v>0</v>
      </c>
      <c r="AW456" s="96">
        <f aca="true" t="shared" si="516" ref="AW456:BC456">AW457+AW460+AW463+AW466</f>
        <v>0</v>
      </c>
      <c r="AX456" s="96">
        <f t="shared" si="516"/>
        <v>27698</v>
      </c>
      <c r="AY456" s="96">
        <f t="shared" si="516"/>
        <v>27698</v>
      </c>
      <c r="AZ456" s="96">
        <f t="shared" si="516"/>
        <v>0</v>
      </c>
      <c r="BA456" s="96">
        <f t="shared" si="516"/>
        <v>0</v>
      </c>
      <c r="BB456" s="96">
        <f t="shared" si="516"/>
        <v>27698</v>
      </c>
      <c r="BC456" s="96">
        <f t="shared" si="516"/>
        <v>27698</v>
      </c>
      <c r="BD456" s="84"/>
      <c r="BE456" s="84"/>
      <c r="BF456" s="96">
        <f aca="true" t="shared" si="517" ref="BF456:BP456">BF457+BF460+BF463+BF466</f>
        <v>27698</v>
      </c>
      <c r="BG456" s="96">
        <f t="shared" si="517"/>
        <v>27698</v>
      </c>
      <c r="BH456" s="96">
        <f>BH457+BH460+BH463+BH466</f>
        <v>0</v>
      </c>
      <c r="BI456" s="96">
        <f>BI457+BI460+BI463+BI466</f>
        <v>0</v>
      </c>
      <c r="BJ456" s="96">
        <f>BJ457+BJ460+BJ463+BJ466</f>
        <v>27698</v>
      </c>
      <c r="BK456" s="96">
        <f>BK457+BK460+BK463+BK466</f>
        <v>27698</v>
      </c>
      <c r="BL456" s="96">
        <f t="shared" si="517"/>
        <v>0</v>
      </c>
      <c r="BM456" s="96">
        <f t="shared" si="517"/>
        <v>0</v>
      </c>
      <c r="BN456" s="96">
        <f t="shared" si="517"/>
        <v>27698</v>
      </c>
      <c r="BO456" s="96"/>
      <c r="BP456" s="96">
        <f t="shared" si="517"/>
        <v>27698</v>
      </c>
      <c r="BQ456" s="96">
        <f>BQ457+BQ460+BQ463+BQ466</f>
        <v>0</v>
      </c>
      <c r="BR456" s="96">
        <f>BR457+BR460+BR463+BR466</f>
        <v>0</v>
      </c>
      <c r="BS456" s="96">
        <f>BS457+BS460+BS463+BS466</f>
        <v>27698</v>
      </c>
      <c r="BT456" s="96">
        <f>BT457+BT460+BT463+BT466</f>
        <v>0</v>
      </c>
      <c r="BU456" s="96">
        <f>BU457+BU460+BU463+BU466</f>
        <v>27698</v>
      </c>
      <c r="BV456" s="11"/>
      <c r="BW456" s="11"/>
      <c r="BX456" s="11"/>
    </row>
    <row r="457" spans="1:76" s="12" customFormat="1" ht="20.25" customHeight="1">
      <c r="A457" s="98" t="s">
        <v>8</v>
      </c>
      <c r="B457" s="99" t="s">
        <v>3</v>
      </c>
      <c r="C457" s="99" t="s">
        <v>131</v>
      </c>
      <c r="D457" s="100" t="s">
        <v>115</v>
      </c>
      <c r="E457" s="99"/>
      <c r="F457" s="101">
        <f aca="true" t="shared" si="518" ref="F457:O457">F459+F458</f>
        <v>10133</v>
      </c>
      <c r="G457" s="101">
        <f t="shared" si="518"/>
        <v>17</v>
      </c>
      <c r="H457" s="101">
        <f t="shared" si="518"/>
        <v>10150</v>
      </c>
      <c r="I457" s="101">
        <f t="shared" si="518"/>
        <v>0</v>
      </c>
      <c r="J457" s="101">
        <f t="shared" si="518"/>
        <v>10150</v>
      </c>
      <c r="K457" s="101">
        <f t="shared" si="518"/>
        <v>0</v>
      </c>
      <c r="L457" s="101">
        <f t="shared" si="518"/>
        <v>0</v>
      </c>
      <c r="M457" s="101">
        <f t="shared" si="518"/>
        <v>10150</v>
      </c>
      <c r="N457" s="101">
        <f t="shared" si="518"/>
        <v>-600</v>
      </c>
      <c r="O457" s="101">
        <f t="shared" si="518"/>
        <v>9550</v>
      </c>
      <c r="P457" s="101">
        <f aca="true" t="shared" si="519" ref="P457:U457">P459+P458</f>
        <v>0</v>
      </c>
      <c r="Q457" s="101">
        <f t="shared" si="519"/>
        <v>9550</v>
      </c>
      <c r="R457" s="101">
        <f t="shared" si="519"/>
        <v>0</v>
      </c>
      <c r="S457" s="101">
        <f t="shared" si="519"/>
        <v>0</v>
      </c>
      <c r="T457" s="101">
        <f t="shared" si="519"/>
        <v>9550</v>
      </c>
      <c r="U457" s="101">
        <f t="shared" si="519"/>
        <v>9550</v>
      </c>
      <c r="V457" s="101">
        <f aca="true" t="shared" si="520" ref="V457:AB457">V459+V458</f>
        <v>0</v>
      </c>
      <c r="W457" s="101">
        <f t="shared" si="520"/>
        <v>0</v>
      </c>
      <c r="X457" s="101">
        <f t="shared" si="520"/>
        <v>9550</v>
      </c>
      <c r="Y457" s="101">
        <f t="shared" si="520"/>
        <v>9550</v>
      </c>
      <c r="Z457" s="101">
        <f t="shared" si="520"/>
        <v>0</v>
      </c>
      <c r="AA457" s="102">
        <f t="shared" si="520"/>
        <v>9550</v>
      </c>
      <c r="AB457" s="102">
        <f t="shared" si="520"/>
        <v>9550</v>
      </c>
      <c r="AC457" s="102">
        <f>AC459+AC458</f>
        <v>0</v>
      </c>
      <c r="AD457" s="102">
        <f>AD459+AD458</f>
        <v>0</v>
      </c>
      <c r="AE457" s="102"/>
      <c r="AF457" s="101">
        <f aca="true" t="shared" si="521" ref="AF457:AM457">AF459+AF458</f>
        <v>9550</v>
      </c>
      <c r="AG457" s="101">
        <f t="shared" si="521"/>
        <v>0</v>
      </c>
      <c r="AH457" s="101">
        <f t="shared" si="521"/>
        <v>9550</v>
      </c>
      <c r="AI457" s="101">
        <f t="shared" si="521"/>
        <v>0</v>
      </c>
      <c r="AJ457" s="101">
        <f t="shared" si="521"/>
        <v>0</v>
      </c>
      <c r="AK457" s="101">
        <f t="shared" si="521"/>
        <v>9550</v>
      </c>
      <c r="AL457" s="101">
        <f t="shared" si="521"/>
        <v>0</v>
      </c>
      <c r="AM457" s="101">
        <f t="shared" si="521"/>
        <v>9550</v>
      </c>
      <c r="AN457" s="101">
        <f aca="true" t="shared" si="522" ref="AN457:AV457">AN459+AN458</f>
        <v>1211</v>
      </c>
      <c r="AO457" s="101">
        <f t="shared" si="522"/>
        <v>10761</v>
      </c>
      <c r="AP457" s="101">
        <f t="shared" si="522"/>
        <v>0</v>
      </c>
      <c r="AQ457" s="101">
        <f t="shared" si="522"/>
        <v>10761</v>
      </c>
      <c r="AR457" s="101">
        <f t="shared" si="522"/>
        <v>0</v>
      </c>
      <c r="AS457" s="101">
        <f t="shared" si="522"/>
        <v>0</v>
      </c>
      <c r="AT457" s="101">
        <f t="shared" si="522"/>
        <v>10761</v>
      </c>
      <c r="AU457" s="101">
        <f t="shared" si="522"/>
        <v>10761</v>
      </c>
      <c r="AV457" s="101">
        <f t="shared" si="522"/>
        <v>0</v>
      </c>
      <c r="AW457" s="101">
        <f aca="true" t="shared" si="523" ref="AW457:BC457">AW459+AW458</f>
        <v>0</v>
      </c>
      <c r="AX457" s="101">
        <f t="shared" si="523"/>
        <v>10761</v>
      </c>
      <c r="AY457" s="101">
        <f t="shared" si="523"/>
        <v>10761</v>
      </c>
      <c r="AZ457" s="101">
        <f t="shared" si="523"/>
        <v>0</v>
      </c>
      <c r="BA457" s="101">
        <f t="shared" si="523"/>
        <v>0</v>
      </c>
      <c r="BB457" s="101">
        <f t="shared" si="523"/>
        <v>10761</v>
      </c>
      <c r="BC457" s="101">
        <f t="shared" si="523"/>
        <v>10761</v>
      </c>
      <c r="BD457" s="84"/>
      <c r="BE457" s="84"/>
      <c r="BF457" s="101">
        <f aca="true" t="shared" si="524" ref="BF457:BP457">BF459+BF458</f>
        <v>10761</v>
      </c>
      <c r="BG457" s="101">
        <f t="shared" si="524"/>
        <v>10761</v>
      </c>
      <c r="BH457" s="101">
        <f>BH459+BH458</f>
        <v>0</v>
      </c>
      <c r="BI457" s="101">
        <f>BI459+BI458</f>
        <v>0</v>
      </c>
      <c r="BJ457" s="101">
        <f>BJ459+BJ458</f>
        <v>10761</v>
      </c>
      <c r="BK457" s="101">
        <f>BK459+BK458</f>
        <v>10761</v>
      </c>
      <c r="BL457" s="101">
        <f t="shared" si="524"/>
        <v>0</v>
      </c>
      <c r="BM457" s="101">
        <f t="shared" si="524"/>
        <v>0</v>
      </c>
      <c r="BN457" s="101">
        <f t="shared" si="524"/>
        <v>10761</v>
      </c>
      <c r="BO457" s="101"/>
      <c r="BP457" s="101">
        <f t="shared" si="524"/>
        <v>10761</v>
      </c>
      <c r="BQ457" s="101">
        <f>BQ459+BQ458</f>
        <v>0</v>
      </c>
      <c r="BR457" s="101">
        <f>BR459+BR458</f>
        <v>0</v>
      </c>
      <c r="BS457" s="101">
        <f>BS459+BS458</f>
        <v>10761</v>
      </c>
      <c r="BT457" s="101">
        <f>BT459+BT458</f>
        <v>0</v>
      </c>
      <c r="BU457" s="101">
        <f>BU459+BU458</f>
        <v>10761</v>
      </c>
      <c r="BV457" s="11"/>
      <c r="BW457" s="11"/>
      <c r="BX457" s="11"/>
    </row>
    <row r="458" spans="1:76" s="12" customFormat="1" ht="66.75" customHeight="1" hidden="1">
      <c r="A458" s="98" t="s">
        <v>136</v>
      </c>
      <c r="B458" s="99" t="s">
        <v>3</v>
      </c>
      <c r="C458" s="99" t="s">
        <v>131</v>
      </c>
      <c r="D458" s="100" t="s">
        <v>9</v>
      </c>
      <c r="E458" s="99" t="s">
        <v>137</v>
      </c>
      <c r="F458" s="87">
        <v>760</v>
      </c>
      <c r="G458" s="87">
        <f>H458-F458</f>
        <v>-160</v>
      </c>
      <c r="H458" s="87">
        <v>600</v>
      </c>
      <c r="I458" s="87"/>
      <c r="J458" s="87">
        <v>600</v>
      </c>
      <c r="K458" s="84"/>
      <c r="L458" s="84"/>
      <c r="M458" s="87">
        <v>600</v>
      </c>
      <c r="N458" s="87">
        <f>O458-M458</f>
        <v>-600</v>
      </c>
      <c r="O458" s="87"/>
      <c r="P458" s="87"/>
      <c r="Q458" s="87"/>
      <c r="R458" s="84"/>
      <c r="S458" s="84"/>
      <c r="T458" s="84"/>
      <c r="U458" s="84"/>
      <c r="V458" s="84"/>
      <c r="W458" s="84"/>
      <c r="X458" s="84"/>
      <c r="Y458" s="84"/>
      <c r="Z458" s="84"/>
      <c r="AA458" s="150"/>
      <c r="AB458" s="150"/>
      <c r="AC458" s="150"/>
      <c r="AD458" s="150"/>
      <c r="AE458" s="150"/>
      <c r="AF458" s="84"/>
      <c r="AG458" s="84"/>
      <c r="AH458" s="84"/>
      <c r="AI458" s="84"/>
      <c r="AJ458" s="84"/>
      <c r="AK458" s="151"/>
      <c r="AL458" s="151"/>
      <c r="AM458" s="151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4"/>
      <c r="BG458" s="84"/>
      <c r="BH458" s="84"/>
      <c r="BI458" s="84"/>
      <c r="BJ458" s="84"/>
      <c r="BK458" s="84"/>
      <c r="BL458" s="84"/>
      <c r="BM458" s="84"/>
      <c r="BN458" s="84"/>
      <c r="BO458" s="84"/>
      <c r="BP458" s="84"/>
      <c r="BQ458" s="84"/>
      <c r="BR458" s="84"/>
      <c r="BS458" s="84"/>
      <c r="BT458" s="84"/>
      <c r="BU458" s="84"/>
      <c r="BV458" s="11"/>
      <c r="BW458" s="11"/>
      <c r="BX458" s="11"/>
    </row>
    <row r="459" spans="1:76" s="12" customFormat="1" ht="20.25" customHeight="1">
      <c r="A459" s="98" t="s">
        <v>10</v>
      </c>
      <c r="B459" s="99" t="s">
        <v>3</v>
      </c>
      <c r="C459" s="99" t="s">
        <v>131</v>
      </c>
      <c r="D459" s="100" t="s">
        <v>9</v>
      </c>
      <c r="E459" s="99" t="s">
        <v>17</v>
      </c>
      <c r="F459" s="87">
        <v>9373</v>
      </c>
      <c r="G459" s="87">
        <f>H459-F459</f>
        <v>177</v>
      </c>
      <c r="H459" s="87">
        <v>9550</v>
      </c>
      <c r="I459" s="87"/>
      <c r="J459" s="87">
        <v>9550</v>
      </c>
      <c r="K459" s="84"/>
      <c r="L459" s="84"/>
      <c r="M459" s="87">
        <v>9550</v>
      </c>
      <c r="N459" s="87">
        <f>O459-M459</f>
        <v>0</v>
      </c>
      <c r="O459" s="87">
        <v>9550</v>
      </c>
      <c r="P459" s="87"/>
      <c r="Q459" s="87">
        <v>9550</v>
      </c>
      <c r="R459" s="84"/>
      <c r="S459" s="84"/>
      <c r="T459" s="87">
        <f>O459+R459</f>
        <v>9550</v>
      </c>
      <c r="U459" s="87">
        <f>Q459+S459</f>
        <v>9550</v>
      </c>
      <c r="V459" s="84"/>
      <c r="W459" s="84"/>
      <c r="X459" s="87">
        <f>T459+V459</f>
        <v>9550</v>
      </c>
      <c r="Y459" s="87">
        <f>U459+W459</f>
        <v>9550</v>
      </c>
      <c r="Z459" s="84"/>
      <c r="AA459" s="88">
        <f>X459+Z459</f>
        <v>9550</v>
      </c>
      <c r="AB459" s="88">
        <f>Y459</f>
        <v>9550</v>
      </c>
      <c r="AC459" s="150"/>
      <c r="AD459" s="150"/>
      <c r="AE459" s="150"/>
      <c r="AF459" s="87">
        <f>AA459+AC459</f>
        <v>9550</v>
      </c>
      <c r="AG459" s="84"/>
      <c r="AH459" s="87">
        <f>AB459</f>
        <v>9550</v>
      </c>
      <c r="AI459" s="84"/>
      <c r="AJ459" s="84"/>
      <c r="AK459" s="87">
        <f>AF459+AI459</f>
        <v>9550</v>
      </c>
      <c r="AL459" s="87">
        <f>AG459</f>
        <v>0</v>
      </c>
      <c r="AM459" s="87">
        <f>AH459+AJ459</f>
        <v>9550</v>
      </c>
      <c r="AN459" s="87">
        <f>AO459-AM459</f>
        <v>1211</v>
      </c>
      <c r="AO459" s="87">
        <f>9550+1+1210</f>
        <v>10761</v>
      </c>
      <c r="AP459" s="87"/>
      <c r="AQ459" s="87">
        <f>9550+1+1210</f>
        <v>10761</v>
      </c>
      <c r="AR459" s="87"/>
      <c r="AS459" s="84"/>
      <c r="AT459" s="87">
        <f>AO459+AR459</f>
        <v>10761</v>
      </c>
      <c r="AU459" s="87">
        <f>AQ459+AS459</f>
        <v>10761</v>
      </c>
      <c r="AV459" s="84"/>
      <c r="AW459" s="84"/>
      <c r="AX459" s="87">
        <f>AT459+AV459</f>
        <v>10761</v>
      </c>
      <c r="AY459" s="87">
        <f>AU459</f>
        <v>10761</v>
      </c>
      <c r="AZ459" s="84"/>
      <c r="BA459" s="84"/>
      <c r="BB459" s="87">
        <f>AX459+AZ459</f>
        <v>10761</v>
      </c>
      <c r="BC459" s="87">
        <f>AY459+BA459</f>
        <v>10761</v>
      </c>
      <c r="BD459" s="84"/>
      <c r="BE459" s="84"/>
      <c r="BF459" s="87">
        <f>BB459+BD459</f>
        <v>10761</v>
      </c>
      <c r="BG459" s="87">
        <f>BC459+BE459</f>
        <v>10761</v>
      </c>
      <c r="BH459" s="84"/>
      <c r="BI459" s="84"/>
      <c r="BJ459" s="87">
        <f>BB459+BH459</f>
        <v>10761</v>
      </c>
      <c r="BK459" s="87">
        <f>BC459+BI459</f>
        <v>10761</v>
      </c>
      <c r="BL459" s="84"/>
      <c r="BM459" s="84"/>
      <c r="BN459" s="87">
        <f>BJ459+BL459</f>
        <v>10761</v>
      </c>
      <c r="BO459" s="87"/>
      <c r="BP459" s="87">
        <f>BK459+BM459</f>
        <v>10761</v>
      </c>
      <c r="BQ459" s="87"/>
      <c r="BR459" s="84"/>
      <c r="BS459" s="87">
        <f>BN459+BQ459</f>
        <v>10761</v>
      </c>
      <c r="BT459" s="87">
        <f>BO459</f>
        <v>0</v>
      </c>
      <c r="BU459" s="87">
        <f>BP459+BR459</f>
        <v>10761</v>
      </c>
      <c r="BV459" s="11"/>
      <c r="BW459" s="11"/>
      <c r="BX459" s="11"/>
    </row>
    <row r="460" spans="1:76" s="55" customFormat="1" ht="33.75" customHeight="1" hidden="1">
      <c r="A460" s="126" t="s">
        <v>330</v>
      </c>
      <c r="B460" s="120" t="s">
        <v>3</v>
      </c>
      <c r="C460" s="120" t="s">
        <v>131</v>
      </c>
      <c r="D460" s="127" t="s">
        <v>331</v>
      </c>
      <c r="E460" s="120"/>
      <c r="F460" s="122"/>
      <c r="G460" s="122"/>
      <c r="H460" s="122"/>
      <c r="I460" s="122"/>
      <c r="J460" s="122"/>
      <c r="K460" s="148"/>
      <c r="L460" s="148"/>
      <c r="M460" s="122"/>
      <c r="N460" s="122"/>
      <c r="O460" s="122"/>
      <c r="P460" s="122"/>
      <c r="Q460" s="122"/>
      <c r="R460" s="148"/>
      <c r="S460" s="148"/>
      <c r="T460" s="122"/>
      <c r="U460" s="122"/>
      <c r="V460" s="148"/>
      <c r="W460" s="148"/>
      <c r="X460" s="122"/>
      <c r="Y460" s="122"/>
      <c r="Z460" s="148"/>
      <c r="AA460" s="122"/>
      <c r="AB460" s="122"/>
      <c r="AC460" s="148"/>
      <c r="AD460" s="148"/>
      <c r="AE460" s="148"/>
      <c r="AF460" s="122"/>
      <c r="AG460" s="148"/>
      <c r="AH460" s="122"/>
      <c r="AI460" s="148"/>
      <c r="AJ460" s="148"/>
      <c r="AK460" s="122"/>
      <c r="AL460" s="122"/>
      <c r="AM460" s="122"/>
      <c r="AN460" s="122">
        <f aca="true" t="shared" si="525" ref="AN460:AQ461">AN461</f>
        <v>0</v>
      </c>
      <c r="AO460" s="122">
        <f t="shared" si="525"/>
        <v>0</v>
      </c>
      <c r="AP460" s="122">
        <f t="shared" si="525"/>
        <v>0</v>
      </c>
      <c r="AQ460" s="122">
        <f t="shared" si="525"/>
        <v>0</v>
      </c>
      <c r="AR460" s="122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  <c r="BQ460" s="148"/>
      <c r="BR460" s="148"/>
      <c r="BS460" s="148"/>
      <c r="BT460" s="148"/>
      <c r="BU460" s="148"/>
      <c r="BV460" s="43"/>
      <c r="BW460" s="43"/>
      <c r="BX460" s="43"/>
    </row>
    <row r="461" spans="1:76" s="55" customFormat="1" ht="99.75" customHeight="1" hidden="1">
      <c r="A461" s="126" t="s">
        <v>328</v>
      </c>
      <c r="B461" s="120" t="s">
        <v>3</v>
      </c>
      <c r="C461" s="120" t="s">
        <v>131</v>
      </c>
      <c r="D461" s="127" t="s">
        <v>329</v>
      </c>
      <c r="E461" s="120"/>
      <c r="F461" s="122"/>
      <c r="G461" s="122"/>
      <c r="H461" s="122"/>
      <c r="I461" s="122"/>
      <c r="J461" s="122"/>
      <c r="K461" s="148"/>
      <c r="L461" s="148"/>
      <c r="M461" s="122"/>
      <c r="N461" s="122"/>
      <c r="O461" s="122"/>
      <c r="P461" s="122"/>
      <c r="Q461" s="122"/>
      <c r="R461" s="148"/>
      <c r="S461" s="148"/>
      <c r="T461" s="122"/>
      <c r="U461" s="122"/>
      <c r="V461" s="148"/>
      <c r="W461" s="148"/>
      <c r="X461" s="122"/>
      <c r="Y461" s="122"/>
      <c r="Z461" s="148"/>
      <c r="AA461" s="122"/>
      <c r="AB461" s="122"/>
      <c r="AC461" s="148"/>
      <c r="AD461" s="148"/>
      <c r="AE461" s="148"/>
      <c r="AF461" s="122"/>
      <c r="AG461" s="148"/>
      <c r="AH461" s="122"/>
      <c r="AI461" s="148"/>
      <c r="AJ461" s="148"/>
      <c r="AK461" s="122"/>
      <c r="AL461" s="122"/>
      <c r="AM461" s="122"/>
      <c r="AN461" s="122">
        <f t="shared" si="525"/>
        <v>0</v>
      </c>
      <c r="AO461" s="122">
        <f t="shared" si="525"/>
        <v>0</v>
      </c>
      <c r="AP461" s="122">
        <f t="shared" si="525"/>
        <v>0</v>
      </c>
      <c r="AQ461" s="122">
        <f t="shared" si="525"/>
        <v>0</v>
      </c>
      <c r="AR461" s="122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  <c r="BQ461" s="148"/>
      <c r="BR461" s="148"/>
      <c r="BS461" s="148"/>
      <c r="BT461" s="148"/>
      <c r="BU461" s="148"/>
      <c r="BV461" s="43"/>
      <c r="BW461" s="43"/>
      <c r="BX461" s="43"/>
    </row>
    <row r="462" spans="1:76" s="55" customFormat="1" ht="18.75" customHeight="1" hidden="1">
      <c r="A462" s="126" t="s">
        <v>10</v>
      </c>
      <c r="B462" s="120" t="s">
        <v>3</v>
      </c>
      <c r="C462" s="120" t="s">
        <v>131</v>
      </c>
      <c r="D462" s="127" t="s">
        <v>329</v>
      </c>
      <c r="E462" s="120" t="s">
        <v>17</v>
      </c>
      <c r="F462" s="122"/>
      <c r="G462" s="122"/>
      <c r="H462" s="122"/>
      <c r="I462" s="122"/>
      <c r="J462" s="122"/>
      <c r="K462" s="148"/>
      <c r="L462" s="148"/>
      <c r="M462" s="122"/>
      <c r="N462" s="122"/>
      <c r="O462" s="122"/>
      <c r="P462" s="122"/>
      <c r="Q462" s="122"/>
      <c r="R462" s="148"/>
      <c r="S462" s="148"/>
      <c r="T462" s="122"/>
      <c r="U462" s="122"/>
      <c r="V462" s="148"/>
      <c r="W462" s="148"/>
      <c r="X462" s="122"/>
      <c r="Y462" s="122"/>
      <c r="Z462" s="148"/>
      <c r="AA462" s="122"/>
      <c r="AB462" s="122"/>
      <c r="AC462" s="148"/>
      <c r="AD462" s="148"/>
      <c r="AE462" s="148"/>
      <c r="AF462" s="122"/>
      <c r="AG462" s="148"/>
      <c r="AH462" s="122"/>
      <c r="AI462" s="148"/>
      <c r="AJ462" s="148"/>
      <c r="AK462" s="122"/>
      <c r="AL462" s="122"/>
      <c r="AM462" s="122"/>
      <c r="AN462" s="122">
        <f>AO462-AM462</f>
        <v>0</v>
      </c>
      <c r="AO462" s="122"/>
      <c r="AP462" s="122"/>
      <c r="AQ462" s="122"/>
      <c r="AR462" s="122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  <c r="BQ462" s="148"/>
      <c r="BR462" s="148"/>
      <c r="BS462" s="148"/>
      <c r="BT462" s="148"/>
      <c r="BU462" s="148"/>
      <c r="BV462" s="43"/>
      <c r="BW462" s="43"/>
      <c r="BX462" s="43"/>
    </row>
    <row r="463" spans="1:76" s="12" customFormat="1" ht="20.25" customHeight="1">
      <c r="A463" s="98" t="s">
        <v>202</v>
      </c>
      <c r="B463" s="99" t="s">
        <v>3</v>
      </c>
      <c r="C463" s="99" t="s">
        <v>131</v>
      </c>
      <c r="D463" s="100" t="s">
        <v>201</v>
      </c>
      <c r="E463" s="99"/>
      <c r="F463" s="87"/>
      <c r="G463" s="87"/>
      <c r="H463" s="87"/>
      <c r="I463" s="87"/>
      <c r="J463" s="87"/>
      <c r="K463" s="84"/>
      <c r="L463" s="84"/>
      <c r="M463" s="87"/>
      <c r="N463" s="87"/>
      <c r="O463" s="87"/>
      <c r="P463" s="87"/>
      <c r="Q463" s="87"/>
      <c r="R463" s="84"/>
      <c r="S463" s="84"/>
      <c r="T463" s="87"/>
      <c r="U463" s="87"/>
      <c r="V463" s="84"/>
      <c r="W463" s="84"/>
      <c r="X463" s="87"/>
      <c r="Y463" s="87"/>
      <c r="Z463" s="84"/>
      <c r="AA463" s="88">
        <f aca="true" t="shared" si="526" ref="AA463:AP464">AA464</f>
        <v>0</v>
      </c>
      <c r="AB463" s="88">
        <f t="shared" si="526"/>
        <v>0</v>
      </c>
      <c r="AC463" s="150">
        <f t="shared" si="526"/>
        <v>7705</v>
      </c>
      <c r="AD463" s="150">
        <f t="shared" si="526"/>
        <v>0</v>
      </c>
      <c r="AE463" s="150">
        <f t="shared" si="526"/>
        <v>7705</v>
      </c>
      <c r="AF463" s="87">
        <f t="shared" si="526"/>
        <v>7705</v>
      </c>
      <c r="AG463" s="84">
        <f t="shared" si="526"/>
        <v>0</v>
      </c>
      <c r="AH463" s="87">
        <f t="shared" si="526"/>
        <v>7705</v>
      </c>
      <c r="AI463" s="87">
        <f t="shared" si="526"/>
        <v>0</v>
      </c>
      <c r="AJ463" s="87">
        <f t="shared" si="526"/>
        <v>0</v>
      </c>
      <c r="AK463" s="87">
        <f t="shared" si="526"/>
        <v>7705</v>
      </c>
      <c r="AL463" s="87">
        <f t="shared" si="526"/>
        <v>0</v>
      </c>
      <c r="AM463" s="87">
        <f t="shared" si="526"/>
        <v>7705</v>
      </c>
      <c r="AN463" s="87">
        <f t="shared" si="526"/>
        <v>9232</v>
      </c>
      <c r="AO463" s="87">
        <f t="shared" si="526"/>
        <v>16937</v>
      </c>
      <c r="AP463" s="87">
        <f t="shared" si="526"/>
        <v>0</v>
      </c>
      <c r="AQ463" s="87">
        <f aca="true" t="shared" si="527" ref="AN463:BC464">AQ464</f>
        <v>16937</v>
      </c>
      <c r="AR463" s="87">
        <f t="shared" si="527"/>
        <v>0</v>
      </c>
      <c r="AS463" s="87">
        <f t="shared" si="527"/>
        <v>0</v>
      </c>
      <c r="AT463" s="87">
        <f t="shared" si="527"/>
        <v>16937</v>
      </c>
      <c r="AU463" s="87">
        <f t="shared" si="527"/>
        <v>16937</v>
      </c>
      <c r="AV463" s="87">
        <f t="shared" si="527"/>
        <v>0</v>
      </c>
      <c r="AW463" s="87">
        <f t="shared" si="527"/>
        <v>0</v>
      </c>
      <c r="AX463" s="87">
        <f t="shared" si="527"/>
        <v>16937</v>
      </c>
      <c r="AY463" s="87">
        <f t="shared" si="527"/>
        <v>16937</v>
      </c>
      <c r="AZ463" s="87">
        <f t="shared" si="527"/>
        <v>0</v>
      </c>
      <c r="BA463" s="87">
        <f t="shared" si="527"/>
        <v>0</v>
      </c>
      <c r="BB463" s="87">
        <f t="shared" si="527"/>
        <v>16937</v>
      </c>
      <c r="BC463" s="87">
        <f t="shared" si="527"/>
        <v>16937</v>
      </c>
      <c r="BD463" s="84"/>
      <c r="BE463" s="84"/>
      <c r="BF463" s="87">
        <f aca="true" t="shared" si="528" ref="BF463:BU464">BF464</f>
        <v>16937</v>
      </c>
      <c r="BG463" s="87">
        <f t="shared" si="528"/>
        <v>16937</v>
      </c>
      <c r="BH463" s="87">
        <f t="shared" si="528"/>
        <v>0</v>
      </c>
      <c r="BI463" s="87">
        <f t="shared" si="528"/>
        <v>0</v>
      </c>
      <c r="BJ463" s="87">
        <f t="shared" si="528"/>
        <v>16937</v>
      </c>
      <c r="BK463" s="87">
        <f t="shared" si="528"/>
        <v>16937</v>
      </c>
      <c r="BL463" s="87">
        <f t="shared" si="528"/>
        <v>0</v>
      </c>
      <c r="BM463" s="87">
        <f t="shared" si="528"/>
        <v>0</v>
      </c>
      <c r="BN463" s="87">
        <f t="shared" si="528"/>
        <v>16937</v>
      </c>
      <c r="BO463" s="87"/>
      <c r="BP463" s="87">
        <f t="shared" si="528"/>
        <v>16937</v>
      </c>
      <c r="BQ463" s="87">
        <f t="shared" si="528"/>
        <v>0</v>
      </c>
      <c r="BR463" s="87">
        <f t="shared" si="528"/>
        <v>0</v>
      </c>
      <c r="BS463" s="87">
        <f t="shared" si="528"/>
        <v>16937</v>
      </c>
      <c r="BT463" s="87">
        <f t="shared" si="528"/>
        <v>0</v>
      </c>
      <c r="BU463" s="87">
        <f t="shared" si="528"/>
        <v>16937</v>
      </c>
      <c r="BV463" s="11"/>
      <c r="BW463" s="11"/>
      <c r="BX463" s="11"/>
    </row>
    <row r="464" spans="1:76" s="12" customFormat="1" ht="83.25">
      <c r="A464" s="98" t="s">
        <v>389</v>
      </c>
      <c r="B464" s="99" t="s">
        <v>3</v>
      </c>
      <c r="C464" s="99" t="s">
        <v>131</v>
      </c>
      <c r="D464" s="100" t="s">
        <v>305</v>
      </c>
      <c r="E464" s="99"/>
      <c r="F464" s="87"/>
      <c r="G464" s="87"/>
      <c r="H464" s="87"/>
      <c r="I464" s="87"/>
      <c r="J464" s="87"/>
      <c r="K464" s="84"/>
      <c r="L464" s="84"/>
      <c r="M464" s="87"/>
      <c r="N464" s="87"/>
      <c r="O464" s="87"/>
      <c r="P464" s="87"/>
      <c r="Q464" s="87"/>
      <c r="R464" s="84"/>
      <c r="S464" s="84"/>
      <c r="T464" s="87"/>
      <c r="U464" s="87"/>
      <c r="V464" s="84"/>
      <c r="W464" s="84"/>
      <c r="X464" s="87"/>
      <c r="Y464" s="87"/>
      <c r="Z464" s="84"/>
      <c r="AA464" s="88">
        <f t="shared" si="526"/>
        <v>0</v>
      </c>
      <c r="AB464" s="88">
        <f t="shared" si="526"/>
        <v>0</v>
      </c>
      <c r="AC464" s="150">
        <f t="shared" si="526"/>
        <v>7705</v>
      </c>
      <c r="AD464" s="150">
        <f t="shared" si="526"/>
        <v>0</v>
      </c>
      <c r="AE464" s="150">
        <f t="shared" si="526"/>
        <v>7705</v>
      </c>
      <c r="AF464" s="87">
        <f t="shared" si="526"/>
        <v>7705</v>
      </c>
      <c r="AG464" s="84">
        <f t="shared" si="526"/>
        <v>0</v>
      </c>
      <c r="AH464" s="87">
        <f t="shared" si="526"/>
        <v>7705</v>
      </c>
      <c r="AI464" s="87">
        <f t="shared" si="526"/>
        <v>0</v>
      </c>
      <c r="AJ464" s="87">
        <f t="shared" si="526"/>
        <v>0</v>
      </c>
      <c r="AK464" s="87">
        <f t="shared" si="526"/>
        <v>7705</v>
      </c>
      <c r="AL464" s="87">
        <f t="shared" si="526"/>
        <v>0</v>
      </c>
      <c r="AM464" s="87">
        <f t="shared" si="526"/>
        <v>7705</v>
      </c>
      <c r="AN464" s="87">
        <f t="shared" si="527"/>
        <v>9232</v>
      </c>
      <c r="AO464" s="87">
        <f t="shared" si="527"/>
        <v>16937</v>
      </c>
      <c r="AP464" s="87">
        <f t="shared" si="527"/>
        <v>0</v>
      </c>
      <c r="AQ464" s="87">
        <f t="shared" si="527"/>
        <v>16937</v>
      </c>
      <c r="AR464" s="87">
        <f t="shared" si="527"/>
        <v>0</v>
      </c>
      <c r="AS464" s="87">
        <f t="shared" si="527"/>
        <v>0</v>
      </c>
      <c r="AT464" s="87">
        <f t="shared" si="527"/>
        <v>16937</v>
      </c>
      <c r="AU464" s="87">
        <f t="shared" si="527"/>
        <v>16937</v>
      </c>
      <c r="AV464" s="87">
        <f t="shared" si="527"/>
        <v>0</v>
      </c>
      <c r="AW464" s="87">
        <f t="shared" si="527"/>
        <v>0</v>
      </c>
      <c r="AX464" s="87">
        <f t="shared" si="527"/>
        <v>16937</v>
      </c>
      <c r="AY464" s="87">
        <f t="shared" si="527"/>
        <v>16937</v>
      </c>
      <c r="AZ464" s="87">
        <f t="shared" si="527"/>
        <v>0</v>
      </c>
      <c r="BA464" s="87">
        <f t="shared" si="527"/>
        <v>0</v>
      </c>
      <c r="BB464" s="87">
        <f t="shared" si="527"/>
        <v>16937</v>
      </c>
      <c r="BC464" s="87">
        <f t="shared" si="527"/>
        <v>16937</v>
      </c>
      <c r="BD464" s="84"/>
      <c r="BE464" s="84"/>
      <c r="BF464" s="87">
        <f t="shared" si="528"/>
        <v>16937</v>
      </c>
      <c r="BG464" s="87">
        <f t="shared" si="528"/>
        <v>16937</v>
      </c>
      <c r="BH464" s="87">
        <f t="shared" si="528"/>
        <v>0</v>
      </c>
      <c r="BI464" s="87">
        <f t="shared" si="528"/>
        <v>0</v>
      </c>
      <c r="BJ464" s="87">
        <f t="shared" si="528"/>
        <v>16937</v>
      </c>
      <c r="BK464" s="87">
        <f t="shared" si="528"/>
        <v>16937</v>
      </c>
      <c r="BL464" s="87">
        <f t="shared" si="528"/>
        <v>0</v>
      </c>
      <c r="BM464" s="87">
        <f t="shared" si="528"/>
        <v>0</v>
      </c>
      <c r="BN464" s="87">
        <f t="shared" si="528"/>
        <v>16937</v>
      </c>
      <c r="BO464" s="87"/>
      <c r="BP464" s="87">
        <f t="shared" si="528"/>
        <v>16937</v>
      </c>
      <c r="BQ464" s="87">
        <f t="shared" si="528"/>
        <v>0</v>
      </c>
      <c r="BR464" s="87">
        <f t="shared" si="528"/>
        <v>0</v>
      </c>
      <c r="BS464" s="87">
        <f t="shared" si="528"/>
        <v>16937</v>
      </c>
      <c r="BT464" s="87">
        <f t="shared" si="528"/>
        <v>0</v>
      </c>
      <c r="BU464" s="87">
        <f t="shared" si="528"/>
        <v>16937</v>
      </c>
      <c r="BV464" s="11"/>
      <c r="BW464" s="11"/>
      <c r="BX464" s="11"/>
    </row>
    <row r="465" spans="1:76" s="12" customFormat="1" ht="18" customHeight="1">
      <c r="A465" s="98" t="s">
        <v>10</v>
      </c>
      <c r="B465" s="99" t="s">
        <v>3</v>
      </c>
      <c r="C465" s="99" t="s">
        <v>131</v>
      </c>
      <c r="D465" s="100" t="s">
        <v>305</v>
      </c>
      <c r="E465" s="99" t="s">
        <v>17</v>
      </c>
      <c r="F465" s="87"/>
      <c r="G465" s="87"/>
      <c r="H465" s="87"/>
      <c r="I465" s="87"/>
      <c r="J465" s="87"/>
      <c r="K465" s="84"/>
      <c r="L465" s="84"/>
      <c r="M465" s="87"/>
      <c r="N465" s="87"/>
      <c r="O465" s="87"/>
      <c r="P465" s="87"/>
      <c r="Q465" s="87"/>
      <c r="R465" s="84"/>
      <c r="S465" s="84"/>
      <c r="T465" s="87"/>
      <c r="U465" s="87"/>
      <c r="V465" s="84"/>
      <c r="W465" s="84"/>
      <c r="X465" s="87"/>
      <c r="Y465" s="87"/>
      <c r="Z465" s="84"/>
      <c r="AA465" s="88"/>
      <c r="AB465" s="88"/>
      <c r="AC465" s="150">
        <v>7705</v>
      </c>
      <c r="AD465" s="150"/>
      <c r="AE465" s="150">
        <v>7705</v>
      </c>
      <c r="AF465" s="87">
        <f>AA465+AC465</f>
        <v>7705</v>
      </c>
      <c r="AG465" s="84"/>
      <c r="AH465" s="87">
        <f>AB465+AE465</f>
        <v>7705</v>
      </c>
      <c r="AI465" s="84"/>
      <c r="AJ465" s="84"/>
      <c r="AK465" s="87">
        <f>AF465+AI465</f>
        <v>7705</v>
      </c>
      <c r="AL465" s="87">
        <f>AG465</f>
        <v>0</v>
      </c>
      <c r="AM465" s="87">
        <f>AH465+AJ465</f>
        <v>7705</v>
      </c>
      <c r="AN465" s="87">
        <f>AO465-AM465</f>
        <v>9232</v>
      </c>
      <c r="AO465" s="87">
        <v>16937</v>
      </c>
      <c r="AP465" s="87"/>
      <c r="AQ465" s="87">
        <v>16937</v>
      </c>
      <c r="AR465" s="87"/>
      <c r="AS465" s="84"/>
      <c r="AT465" s="87">
        <f>AO465+AR465</f>
        <v>16937</v>
      </c>
      <c r="AU465" s="87">
        <f>AQ465+AS465</f>
        <v>16937</v>
      </c>
      <c r="AV465" s="84"/>
      <c r="AW465" s="84"/>
      <c r="AX465" s="87">
        <f>AT465+AV465</f>
        <v>16937</v>
      </c>
      <c r="AY465" s="87">
        <f>AU465</f>
        <v>16937</v>
      </c>
      <c r="AZ465" s="84"/>
      <c r="BA465" s="84"/>
      <c r="BB465" s="87">
        <f>AX465+AZ465</f>
        <v>16937</v>
      </c>
      <c r="BC465" s="87">
        <f>AY465+BA465</f>
        <v>16937</v>
      </c>
      <c r="BD465" s="84"/>
      <c r="BE465" s="84"/>
      <c r="BF465" s="87">
        <f>BB465+BD465</f>
        <v>16937</v>
      </c>
      <c r="BG465" s="87">
        <f>BC465+BE465</f>
        <v>16937</v>
      </c>
      <c r="BH465" s="84"/>
      <c r="BI465" s="84"/>
      <c r="BJ465" s="87">
        <f>BB465+BH465</f>
        <v>16937</v>
      </c>
      <c r="BK465" s="87">
        <f>BC465+BI465</f>
        <v>16937</v>
      </c>
      <c r="BL465" s="84"/>
      <c r="BM465" s="84"/>
      <c r="BN465" s="87">
        <f>BJ465+BL465</f>
        <v>16937</v>
      </c>
      <c r="BO465" s="87"/>
      <c r="BP465" s="87">
        <f>BK465+BM465</f>
        <v>16937</v>
      </c>
      <c r="BQ465" s="87"/>
      <c r="BR465" s="84"/>
      <c r="BS465" s="87">
        <f>BN465+BQ465</f>
        <v>16937</v>
      </c>
      <c r="BT465" s="87">
        <f>BO465</f>
        <v>0</v>
      </c>
      <c r="BU465" s="87">
        <f>BP465+BR465</f>
        <v>16937</v>
      </c>
      <c r="BV465" s="11"/>
      <c r="BW465" s="11"/>
      <c r="BX465" s="11"/>
    </row>
    <row r="466" spans="1:76" s="26" customFormat="1" ht="33" customHeight="1" hidden="1">
      <c r="A466" s="98" t="s">
        <v>120</v>
      </c>
      <c r="B466" s="99" t="s">
        <v>3</v>
      </c>
      <c r="C466" s="99" t="s">
        <v>131</v>
      </c>
      <c r="D466" s="100" t="s">
        <v>121</v>
      </c>
      <c r="E466" s="99"/>
      <c r="F466" s="101">
        <f aca="true" t="shared" si="529" ref="F466:M466">F467+F468</f>
        <v>103797</v>
      </c>
      <c r="G466" s="101">
        <f t="shared" si="529"/>
        <v>93435</v>
      </c>
      <c r="H466" s="101">
        <f t="shared" si="529"/>
        <v>197232</v>
      </c>
      <c r="I466" s="101">
        <f t="shared" si="529"/>
        <v>0</v>
      </c>
      <c r="J466" s="101">
        <f t="shared" si="529"/>
        <v>84317</v>
      </c>
      <c r="K466" s="101">
        <f t="shared" si="529"/>
        <v>0</v>
      </c>
      <c r="L466" s="101">
        <f t="shared" si="529"/>
        <v>0</v>
      </c>
      <c r="M466" s="101">
        <f t="shared" si="529"/>
        <v>84317</v>
      </c>
      <c r="N466" s="101">
        <f aca="true" t="shared" si="530" ref="N466:Y466">N467+N468+N469+N477+N473</f>
        <v>-60368</v>
      </c>
      <c r="O466" s="101">
        <f t="shared" si="530"/>
        <v>23949</v>
      </c>
      <c r="P466" s="101">
        <f t="shared" si="530"/>
        <v>0</v>
      </c>
      <c r="Q466" s="101">
        <f t="shared" si="530"/>
        <v>23764</v>
      </c>
      <c r="R466" s="101">
        <f t="shared" si="530"/>
        <v>0</v>
      </c>
      <c r="S466" s="101">
        <f t="shared" si="530"/>
        <v>0</v>
      </c>
      <c r="T466" s="101">
        <f t="shared" si="530"/>
        <v>23949</v>
      </c>
      <c r="U466" s="101">
        <f t="shared" si="530"/>
        <v>23764</v>
      </c>
      <c r="V466" s="101">
        <f t="shared" si="530"/>
        <v>0</v>
      </c>
      <c r="W466" s="101">
        <f t="shared" si="530"/>
        <v>0</v>
      </c>
      <c r="X466" s="101">
        <f t="shared" si="530"/>
        <v>23949</v>
      </c>
      <c r="Y466" s="101">
        <f t="shared" si="530"/>
        <v>23764</v>
      </c>
      <c r="Z466" s="101">
        <f aca="true" t="shared" si="531" ref="Z466:AH466">Z467+Z468+Z469+Z477+Z473</f>
        <v>0</v>
      </c>
      <c r="AA466" s="102">
        <f t="shared" si="531"/>
        <v>23949</v>
      </c>
      <c r="AB466" s="102">
        <f t="shared" si="531"/>
        <v>23764</v>
      </c>
      <c r="AC466" s="102">
        <f t="shared" si="531"/>
        <v>-7705</v>
      </c>
      <c r="AD466" s="102">
        <f>AD467+AD468+AD469+AD477+AD473</f>
        <v>0</v>
      </c>
      <c r="AE466" s="102">
        <f t="shared" si="531"/>
        <v>-7705</v>
      </c>
      <c r="AF466" s="101">
        <f t="shared" si="531"/>
        <v>16244</v>
      </c>
      <c r="AG466" s="101">
        <f t="shared" si="531"/>
        <v>0</v>
      </c>
      <c r="AH466" s="101">
        <f t="shared" si="531"/>
        <v>16059</v>
      </c>
      <c r="AI466" s="101">
        <f aca="true" t="shared" si="532" ref="AI466:AU466">AI467+AI468+AI469+AI477+AI473</f>
        <v>0</v>
      </c>
      <c r="AJ466" s="101">
        <f t="shared" si="532"/>
        <v>0</v>
      </c>
      <c r="AK466" s="101">
        <f t="shared" si="532"/>
        <v>16244</v>
      </c>
      <c r="AL466" s="101">
        <f t="shared" si="532"/>
        <v>0</v>
      </c>
      <c r="AM466" s="101">
        <f t="shared" si="532"/>
        <v>16059</v>
      </c>
      <c r="AN466" s="101">
        <f t="shared" si="532"/>
        <v>-16059</v>
      </c>
      <c r="AO466" s="101">
        <f t="shared" si="532"/>
        <v>0</v>
      </c>
      <c r="AP466" s="101">
        <f t="shared" si="532"/>
        <v>0</v>
      </c>
      <c r="AQ466" s="101">
        <f t="shared" si="532"/>
        <v>0</v>
      </c>
      <c r="AR466" s="101">
        <f t="shared" si="532"/>
        <v>0</v>
      </c>
      <c r="AS466" s="101">
        <f t="shared" si="532"/>
        <v>0</v>
      </c>
      <c r="AT466" s="101">
        <f t="shared" si="532"/>
        <v>0</v>
      </c>
      <c r="AU466" s="101">
        <f t="shared" si="532"/>
        <v>0</v>
      </c>
      <c r="AV466" s="216"/>
      <c r="AW466" s="216"/>
      <c r="AX466" s="101">
        <f>AX467+AX468+AX469+AX477+AX473</f>
        <v>0</v>
      </c>
      <c r="AY466" s="101">
        <f>AY467+AY468+AY469+AY477+AY473</f>
        <v>0</v>
      </c>
      <c r="AZ466" s="216"/>
      <c r="BA466" s="216"/>
      <c r="BB466" s="216"/>
      <c r="BC466" s="216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5"/>
      <c r="BW466" s="25"/>
      <c r="BX466" s="25"/>
    </row>
    <row r="467" spans="1:76" s="26" customFormat="1" ht="66" customHeight="1" hidden="1">
      <c r="A467" s="98" t="s">
        <v>136</v>
      </c>
      <c r="B467" s="99" t="s">
        <v>3</v>
      </c>
      <c r="C467" s="99" t="s">
        <v>131</v>
      </c>
      <c r="D467" s="100" t="s">
        <v>121</v>
      </c>
      <c r="E467" s="99" t="s">
        <v>137</v>
      </c>
      <c r="F467" s="87">
        <v>1432</v>
      </c>
      <c r="G467" s="87">
        <f>H467-F467</f>
        <v>0</v>
      </c>
      <c r="H467" s="87">
        <v>1432</v>
      </c>
      <c r="I467" s="87"/>
      <c r="J467" s="87">
        <v>1530</v>
      </c>
      <c r="K467" s="217"/>
      <c r="L467" s="217"/>
      <c r="M467" s="87">
        <v>1530</v>
      </c>
      <c r="N467" s="87">
        <f>O467-M467</f>
        <v>-1530</v>
      </c>
      <c r="O467" s="87"/>
      <c r="P467" s="87"/>
      <c r="Q467" s="87"/>
      <c r="R467" s="87"/>
      <c r="S467" s="87"/>
      <c r="T467" s="87"/>
      <c r="U467" s="87"/>
      <c r="V467" s="216"/>
      <c r="W467" s="216"/>
      <c r="X467" s="216"/>
      <c r="Y467" s="216"/>
      <c r="Z467" s="216"/>
      <c r="AA467" s="218"/>
      <c r="AB467" s="218"/>
      <c r="AC467" s="218"/>
      <c r="AD467" s="218"/>
      <c r="AE467" s="218"/>
      <c r="AF467" s="216"/>
      <c r="AG467" s="216"/>
      <c r="AH467" s="216"/>
      <c r="AI467" s="216"/>
      <c r="AJ467" s="216"/>
      <c r="AK467" s="217"/>
      <c r="AL467" s="217"/>
      <c r="AM467" s="217"/>
      <c r="AN467" s="216"/>
      <c r="AO467" s="216"/>
      <c r="AP467" s="216"/>
      <c r="AQ467" s="216"/>
      <c r="AR467" s="216"/>
      <c r="AS467" s="216"/>
      <c r="AT467" s="216"/>
      <c r="AU467" s="216"/>
      <c r="AV467" s="216"/>
      <c r="AW467" s="216"/>
      <c r="AX467" s="216"/>
      <c r="AY467" s="216"/>
      <c r="AZ467" s="216"/>
      <c r="BA467" s="216"/>
      <c r="BB467" s="216"/>
      <c r="BC467" s="216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5"/>
      <c r="BW467" s="25"/>
      <c r="BX467" s="25"/>
    </row>
    <row r="468" spans="1:76" s="12" customFormat="1" ht="18.75" customHeight="1" hidden="1">
      <c r="A468" s="98" t="s">
        <v>10</v>
      </c>
      <c r="B468" s="99" t="s">
        <v>3</v>
      </c>
      <c r="C468" s="99" t="s">
        <v>131</v>
      </c>
      <c r="D468" s="100" t="s">
        <v>121</v>
      </c>
      <c r="E468" s="99" t="s">
        <v>17</v>
      </c>
      <c r="F468" s="87">
        <v>102365</v>
      </c>
      <c r="G468" s="87">
        <f>H468-F468</f>
        <v>93435</v>
      </c>
      <c r="H468" s="87">
        <f>45174+5666+144960</f>
        <v>195800</v>
      </c>
      <c r="I468" s="87"/>
      <c r="J468" s="87">
        <f>47872+6115+28800</f>
        <v>82787</v>
      </c>
      <c r="K468" s="84"/>
      <c r="L468" s="84"/>
      <c r="M468" s="87">
        <v>82787</v>
      </c>
      <c r="N468" s="87">
        <f>O468-M468</f>
        <v>-82787</v>
      </c>
      <c r="O468" s="87"/>
      <c r="P468" s="87"/>
      <c r="Q468" s="87"/>
      <c r="R468" s="87"/>
      <c r="S468" s="87"/>
      <c r="T468" s="87"/>
      <c r="U468" s="87"/>
      <c r="V468" s="84"/>
      <c r="W468" s="84"/>
      <c r="X468" s="84"/>
      <c r="Y468" s="84"/>
      <c r="Z468" s="84"/>
      <c r="AA468" s="150"/>
      <c r="AB468" s="150"/>
      <c r="AC468" s="150"/>
      <c r="AD468" s="150"/>
      <c r="AE468" s="150"/>
      <c r="AF468" s="84"/>
      <c r="AG468" s="84"/>
      <c r="AH468" s="84"/>
      <c r="AI468" s="84"/>
      <c r="AJ468" s="84"/>
      <c r="AK468" s="151"/>
      <c r="AL468" s="151"/>
      <c r="AM468" s="151"/>
      <c r="AN468" s="84"/>
      <c r="AO468" s="84"/>
      <c r="AP468" s="84"/>
      <c r="AQ468" s="84"/>
      <c r="AR468" s="84"/>
      <c r="AS468" s="84"/>
      <c r="AT468" s="84"/>
      <c r="AU468" s="84"/>
      <c r="AV468" s="84"/>
      <c r="AW468" s="84"/>
      <c r="AX468" s="84"/>
      <c r="AY468" s="84"/>
      <c r="AZ468" s="84"/>
      <c r="BA468" s="84"/>
      <c r="BB468" s="84"/>
      <c r="BC468" s="84"/>
      <c r="BD468" s="84"/>
      <c r="BE468" s="84"/>
      <c r="BF468" s="84"/>
      <c r="BG468" s="84"/>
      <c r="BH468" s="84"/>
      <c r="BI468" s="84"/>
      <c r="BJ468" s="84"/>
      <c r="BK468" s="84"/>
      <c r="BL468" s="84"/>
      <c r="BM468" s="84"/>
      <c r="BN468" s="84"/>
      <c r="BO468" s="84"/>
      <c r="BP468" s="84"/>
      <c r="BQ468" s="84"/>
      <c r="BR468" s="84"/>
      <c r="BS468" s="84"/>
      <c r="BT468" s="84"/>
      <c r="BU468" s="84"/>
      <c r="BV468" s="11"/>
      <c r="BW468" s="11"/>
      <c r="BX468" s="11"/>
    </row>
    <row r="469" spans="1:76" s="12" customFormat="1" ht="83.25" customHeight="1" hidden="1">
      <c r="A469" s="98" t="s">
        <v>269</v>
      </c>
      <c r="B469" s="99" t="s">
        <v>3</v>
      </c>
      <c r="C469" s="99" t="s">
        <v>131</v>
      </c>
      <c r="D469" s="100" t="s">
        <v>267</v>
      </c>
      <c r="E469" s="99"/>
      <c r="F469" s="87"/>
      <c r="G469" s="87"/>
      <c r="H469" s="87"/>
      <c r="I469" s="87"/>
      <c r="J469" s="87"/>
      <c r="K469" s="84"/>
      <c r="L469" s="84"/>
      <c r="M469" s="87"/>
      <c r="N469" s="87">
        <f aca="true" t="shared" si="533" ref="N469:AY469">N470</f>
        <v>12073</v>
      </c>
      <c r="O469" s="87">
        <f t="shared" si="533"/>
        <v>12073</v>
      </c>
      <c r="P469" s="87">
        <f t="shared" si="533"/>
        <v>0</v>
      </c>
      <c r="Q469" s="87">
        <f t="shared" si="533"/>
        <v>11888</v>
      </c>
      <c r="R469" s="87">
        <f t="shared" si="533"/>
        <v>0</v>
      </c>
      <c r="S469" s="87">
        <f t="shared" si="533"/>
        <v>0</v>
      </c>
      <c r="T469" s="87">
        <f t="shared" si="533"/>
        <v>12073</v>
      </c>
      <c r="U469" s="87">
        <f t="shared" si="533"/>
        <v>11888</v>
      </c>
      <c r="V469" s="87">
        <f t="shared" si="533"/>
        <v>0</v>
      </c>
      <c r="W469" s="87">
        <f t="shared" si="533"/>
        <v>0</v>
      </c>
      <c r="X469" s="87">
        <f t="shared" si="533"/>
        <v>12073</v>
      </c>
      <c r="Y469" s="87">
        <f t="shared" si="533"/>
        <v>11888</v>
      </c>
      <c r="Z469" s="87">
        <f t="shared" si="533"/>
        <v>0</v>
      </c>
      <c r="AA469" s="88">
        <f t="shared" si="533"/>
        <v>12073</v>
      </c>
      <c r="AB469" s="88">
        <f t="shared" si="533"/>
        <v>11888</v>
      </c>
      <c r="AC469" s="88">
        <f t="shared" si="533"/>
        <v>0</v>
      </c>
      <c r="AD469" s="88">
        <f t="shared" si="533"/>
        <v>0</v>
      </c>
      <c r="AE469" s="88"/>
      <c r="AF469" s="87">
        <f t="shared" si="533"/>
        <v>12073</v>
      </c>
      <c r="AG469" s="87">
        <f t="shared" si="533"/>
        <v>0</v>
      </c>
      <c r="AH469" s="87">
        <f t="shared" si="533"/>
        <v>11888</v>
      </c>
      <c r="AI469" s="87">
        <f t="shared" si="533"/>
        <v>0</v>
      </c>
      <c r="AJ469" s="87">
        <f t="shared" si="533"/>
        <v>0</v>
      </c>
      <c r="AK469" s="87">
        <f t="shared" si="533"/>
        <v>12073</v>
      </c>
      <c r="AL469" s="87">
        <f t="shared" si="533"/>
        <v>0</v>
      </c>
      <c r="AM469" s="87">
        <f t="shared" si="533"/>
        <v>11888</v>
      </c>
      <c r="AN469" s="87">
        <f t="shared" si="533"/>
        <v>-11888</v>
      </c>
      <c r="AO469" s="87">
        <f t="shared" si="533"/>
        <v>0</v>
      </c>
      <c r="AP469" s="87">
        <f t="shared" si="533"/>
        <v>0</v>
      </c>
      <c r="AQ469" s="87">
        <f t="shared" si="533"/>
        <v>0</v>
      </c>
      <c r="AR469" s="87">
        <f t="shared" si="533"/>
        <v>0</v>
      </c>
      <c r="AS469" s="87">
        <f t="shared" si="533"/>
        <v>0</v>
      </c>
      <c r="AT469" s="87">
        <f t="shared" si="533"/>
        <v>0</v>
      </c>
      <c r="AU469" s="87">
        <f t="shared" si="533"/>
        <v>0</v>
      </c>
      <c r="AV469" s="84"/>
      <c r="AW469" s="84"/>
      <c r="AX469" s="87">
        <f t="shared" si="533"/>
        <v>0</v>
      </c>
      <c r="AY469" s="87">
        <f t="shared" si="533"/>
        <v>0</v>
      </c>
      <c r="AZ469" s="84"/>
      <c r="BA469" s="84"/>
      <c r="BB469" s="84"/>
      <c r="BC469" s="84"/>
      <c r="BD469" s="84"/>
      <c r="BE469" s="84"/>
      <c r="BF469" s="84"/>
      <c r="BG469" s="84"/>
      <c r="BH469" s="84"/>
      <c r="BI469" s="84"/>
      <c r="BJ469" s="84"/>
      <c r="BK469" s="84"/>
      <c r="BL469" s="84"/>
      <c r="BM469" s="84"/>
      <c r="BN469" s="84"/>
      <c r="BO469" s="84"/>
      <c r="BP469" s="84"/>
      <c r="BQ469" s="84"/>
      <c r="BR469" s="84"/>
      <c r="BS469" s="84"/>
      <c r="BT469" s="84"/>
      <c r="BU469" s="84"/>
      <c r="BV469" s="11"/>
      <c r="BW469" s="11"/>
      <c r="BX469" s="11"/>
    </row>
    <row r="470" spans="1:76" s="12" customFormat="1" ht="66.75" customHeight="1" hidden="1">
      <c r="A470" s="98" t="s">
        <v>270</v>
      </c>
      <c r="B470" s="99" t="s">
        <v>3</v>
      </c>
      <c r="C470" s="99" t="s">
        <v>131</v>
      </c>
      <c r="D470" s="100" t="s">
        <v>268</v>
      </c>
      <c r="E470" s="99"/>
      <c r="F470" s="87"/>
      <c r="G470" s="87"/>
      <c r="H470" s="87"/>
      <c r="I470" s="87"/>
      <c r="J470" s="87"/>
      <c r="K470" s="84"/>
      <c r="L470" s="84"/>
      <c r="M470" s="87"/>
      <c r="N470" s="87">
        <f aca="true" t="shared" si="534" ref="N470:U470">N471+N472</f>
        <v>12073</v>
      </c>
      <c r="O470" s="87">
        <f t="shared" si="534"/>
        <v>12073</v>
      </c>
      <c r="P470" s="87">
        <f t="shared" si="534"/>
        <v>0</v>
      </c>
      <c r="Q470" s="87">
        <f t="shared" si="534"/>
        <v>11888</v>
      </c>
      <c r="R470" s="87">
        <f t="shared" si="534"/>
        <v>0</v>
      </c>
      <c r="S470" s="87">
        <f t="shared" si="534"/>
        <v>0</v>
      </c>
      <c r="T470" s="87">
        <f t="shared" si="534"/>
        <v>12073</v>
      </c>
      <c r="U470" s="87">
        <f t="shared" si="534"/>
        <v>11888</v>
      </c>
      <c r="V470" s="87">
        <f aca="true" t="shared" si="535" ref="V470:AB470">V471+V472</f>
        <v>0</v>
      </c>
      <c r="W470" s="87">
        <f t="shared" si="535"/>
        <v>0</v>
      </c>
      <c r="X470" s="87">
        <f t="shared" si="535"/>
        <v>12073</v>
      </c>
      <c r="Y470" s="87">
        <f t="shared" si="535"/>
        <v>11888</v>
      </c>
      <c r="Z470" s="87">
        <f t="shared" si="535"/>
        <v>0</v>
      </c>
      <c r="AA470" s="88">
        <f t="shared" si="535"/>
        <v>12073</v>
      </c>
      <c r="AB470" s="88">
        <f t="shared" si="535"/>
        <v>11888</v>
      </c>
      <c r="AC470" s="88">
        <f>AC471+AC472</f>
        <v>0</v>
      </c>
      <c r="AD470" s="88">
        <f>AD471+AD472</f>
        <v>0</v>
      </c>
      <c r="AE470" s="88"/>
      <c r="AF470" s="87">
        <f aca="true" t="shared" si="536" ref="AF470:AM470">AF471+AF472</f>
        <v>12073</v>
      </c>
      <c r="AG470" s="87">
        <f t="shared" si="536"/>
        <v>0</v>
      </c>
      <c r="AH470" s="87">
        <f t="shared" si="536"/>
        <v>11888</v>
      </c>
      <c r="AI470" s="87">
        <f t="shared" si="536"/>
        <v>0</v>
      </c>
      <c r="AJ470" s="87">
        <f t="shared" si="536"/>
        <v>0</v>
      </c>
      <c r="AK470" s="87">
        <f t="shared" si="536"/>
        <v>12073</v>
      </c>
      <c r="AL470" s="87">
        <f t="shared" si="536"/>
        <v>0</v>
      </c>
      <c r="AM470" s="87">
        <f t="shared" si="536"/>
        <v>11888</v>
      </c>
      <c r="AN470" s="87">
        <f>AN471+AN472</f>
        <v>-11888</v>
      </c>
      <c r="AO470" s="87">
        <f aca="true" t="shared" si="537" ref="AO470:AU470">AO471+AO472</f>
        <v>0</v>
      </c>
      <c r="AP470" s="87">
        <f t="shared" si="537"/>
        <v>0</v>
      </c>
      <c r="AQ470" s="87">
        <f t="shared" si="537"/>
        <v>0</v>
      </c>
      <c r="AR470" s="87">
        <f t="shared" si="537"/>
        <v>0</v>
      </c>
      <c r="AS470" s="87">
        <f t="shared" si="537"/>
        <v>0</v>
      </c>
      <c r="AT470" s="87">
        <f t="shared" si="537"/>
        <v>0</v>
      </c>
      <c r="AU470" s="87">
        <f t="shared" si="537"/>
        <v>0</v>
      </c>
      <c r="AV470" s="84"/>
      <c r="AW470" s="84"/>
      <c r="AX470" s="87">
        <f>AX471+AX472</f>
        <v>0</v>
      </c>
      <c r="AY470" s="87">
        <f>AY471+AY472</f>
        <v>0</v>
      </c>
      <c r="AZ470" s="84"/>
      <c r="BA470" s="84"/>
      <c r="BB470" s="84"/>
      <c r="BC470" s="84"/>
      <c r="BD470" s="84"/>
      <c r="BE470" s="84"/>
      <c r="BF470" s="84"/>
      <c r="BG470" s="84"/>
      <c r="BH470" s="84"/>
      <c r="BI470" s="84"/>
      <c r="BJ470" s="84"/>
      <c r="BK470" s="84"/>
      <c r="BL470" s="84"/>
      <c r="BM470" s="84"/>
      <c r="BN470" s="84"/>
      <c r="BO470" s="84"/>
      <c r="BP470" s="84"/>
      <c r="BQ470" s="84"/>
      <c r="BR470" s="84"/>
      <c r="BS470" s="84"/>
      <c r="BT470" s="84"/>
      <c r="BU470" s="84"/>
      <c r="BV470" s="11"/>
      <c r="BW470" s="11"/>
      <c r="BX470" s="11"/>
    </row>
    <row r="471" spans="1:76" s="12" customFormat="1" ht="66.75" customHeight="1" hidden="1">
      <c r="A471" s="98" t="s">
        <v>136</v>
      </c>
      <c r="B471" s="99" t="s">
        <v>3</v>
      </c>
      <c r="C471" s="99" t="s">
        <v>131</v>
      </c>
      <c r="D471" s="100" t="s">
        <v>268</v>
      </c>
      <c r="E471" s="99" t="s">
        <v>137</v>
      </c>
      <c r="F471" s="87"/>
      <c r="G471" s="87"/>
      <c r="H471" s="87"/>
      <c r="I471" s="87"/>
      <c r="J471" s="87"/>
      <c r="K471" s="84"/>
      <c r="L471" s="84"/>
      <c r="M471" s="87"/>
      <c r="N471" s="87">
        <f>O471-M471</f>
        <v>1375</v>
      </c>
      <c r="O471" s="87">
        <v>1375</v>
      </c>
      <c r="P471" s="87"/>
      <c r="Q471" s="87">
        <v>1190</v>
      </c>
      <c r="R471" s="84"/>
      <c r="S471" s="84"/>
      <c r="T471" s="87">
        <f>O471+R471</f>
        <v>1375</v>
      </c>
      <c r="U471" s="87">
        <f>Q471+S471</f>
        <v>1190</v>
      </c>
      <c r="V471" s="84"/>
      <c r="W471" s="84"/>
      <c r="X471" s="87">
        <f>T471+V471</f>
        <v>1375</v>
      </c>
      <c r="Y471" s="87">
        <f>U471+W471</f>
        <v>1190</v>
      </c>
      <c r="Z471" s="84"/>
      <c r="AA471" s="88">
        <f>X471+Z471</f>
        <v>1375</v>
      </c>
      <c r="AB471" s="88">
        <f>Y471</f>
        <v>1190</v>
      </c>
      <c r="AC471" s="150"/>
      <c r="AD471" s="150"/>
      <c r="AE471" s="150"/>
      <c r="AF471" s="87">
        <f>AA471+AC471</f>
        <v>1375</v>
      </c>
      <c r="AG471" s="84"/>
      <c r="AH471" s="87">
        <f>AB471</f>
        <v>1190</v>
      </c>
      <c r="AI471" s="84"/>
      <c r="AJ471" s="84"/>
      <c r="AK471" s="87">
        <f>AF471+AI471</f>
        <v>1375</v>
      </c>
      <c r="AL471" s="87">
        <f>AG471</f>
        <v>0</v>
      </c>
      <c r="AM471" s="87">
        <f>AH471+AJ471</f>
        <v>1190</v>
      </c>
      <c r="AN471" s="87">
        <f>AO471-AM471</f>
        <v>-1190</v>
      </c>
      <c r="AO471" s="84"/>
      <c r="AP471" s="84"/>
      <c r="AQ471" s="84"/>
      <c r="AR471" s="84"/>
      <c r="AS471" s="84"/>
      <c r="AT471" s="87">
        <f>AO471+AR471</f>
        <v>0</v>
      </c>
      <c r="AU471" s="87">
        <f>AQ471+AS471</f>
        <v>0</v>
      </c>
      <c r="AV471" s="84"/>
      <c r="AW471" s="84"/>
      <c r="AX471" s="87">
        <f>AR471+AU471</f>
        <v>0</v>
      </c>
      <c r="AY471" s="87">
        <f>AT471+AV471</f>
        <v>0</v>
      </c>
      <c r="AZ471" s="84"/>
      <c r="BA471" s="84"/>
      <c r="BB471" s="84"/>
      <c r="BC471" s="84"/>
      <c r="BD471" s="84"/>
      <c r="BE471" s="84"/>
      <c r="BF471" s="84"/>
      <c r="BG471" s="84"/>
      <c r="BH471" s="84"/>
      <c r="BI471" s="84"/>
      <c r="BJ471" s="84"/>
      <c r="BK471" s="84"/>
      <c r="BL471" s="84"/>
      <c r="BM471" s="84"/>
      <c r="BN471" s="84"/>
      <c r="BO471" s="84"/>
      <c r="BP471" s="84"/>
      <c r="BQ471" s="84"/>
      <c r="BR471" s="84"/>
      <c r="BS471" s="84"/>
      <c r="BT471" s="84"/>
      <c r="BU471" s="84"/>
      <c r="BV471" s="11"/>
      <c r="BW471" s="11"/>
      <c r="BX471" s="11"/>
    </row>
    <row r="472" spans="1:76" s="12" customFormat="1" ht="18.75" customHeight="1" hidden="1">
      <c r="A472" s="98" t="s">
        <v>10</v>
      </c>
      <c r="B472" s="99" t="s">
        <v>3</v>
      </c>
      <c r="C472" s="99" t="s">
        <v>131</v>
      </c>
      <c r="D472" s="100" t="s">
        <v>268</v>
      </c>
      <c r="E472" s="99" t="s">
        <v>17</v>
      </c>
      <c r="F472" s="87"/>
      <c r="G472" s="87"/>
      <c r="H472" s="87"/>
      <c r="I472" s="87"/>
      <c r="J472" s="87"/>
      <c r="K472" s="84"/>
      <c r="L472" s="84"/>
      <c r="M472" s="87"/>
      <c r="N472" s="87">
        <f>O472-M472</f>
        <v>10698</v>
      </c>
      <c r="O472" s="87">
        <f>10429+269</f>
        <v>10698</v>
      </c>
      <c r="P472" s="87"/>
      <c r="Q472" s="87">
        <f>10429+269</f>
        <v>10698</v>
      </c>
      <c r="R472" s="84"/>
      <c r="S472" s="84"/>
      <c r="T472" s="87">
        <f>O472+R472</f>
        <v>10698</v>
      </c>
      <c r="U472" s="87">
        <f>Q472+S472</f>
        <v>10698</v>
      </c>
      <c r="V472" s="84"/>
      <c r="W472" s="84"/>
      <c r="X472" s="87">
        <f>T472+V472</f>
        <v>10698</v>
      </c>
      <c r="Y472" s="87">
        <f>U472+W472</f>
        <v>10698</v>
      </c>
      <c r="Z472" s="84"/>
      <c r="AA472" s="88">
        <f>X472+Z472</f>
        <v>10698</v>
      </c>
      <c r="AB472" s="88">
        <f>Y472</f>
        <v>10698</v>
      </c>
      <c r="AC472" s="150"/>
      <c r="AD472" s="150"/>
      <c r="AE472" s="150"/>
      <c r="AF472" s="87">
        <f>AA472+AC472</f>
        <v>10698</v>
      </c>
      <c r="AG472" s="84"/>
      <c r="AH472" s="87">
        <f>AB472</f>
        <v>10698</v>
      </c>
      <c r="AI472" s="90"/>
      <c r="AJ472" s="90"/>
      <c r="AK472" s="87">
        <f>AF472+AI472</f>
        <v>10698</v>
      </c>
      <c r="AL472" s="87">
        <f>AG472</f>
        <v>0</v>
      </c>
      <c r="AM472" s="87">
        <f>AH472+AJ472</f>
        <v>10698</v>
      </c>
      <c r="AN472" s="87">
        <f>AO472-AM472</f>
        <v>-10698</v>
      </c>
      <c r="AO472" s="87">
        <f>20614-20614</f>
        <v>0</v>
      </c>
      <c r="AP472" s="87"/>
      <c r="AQ472" s="87">
        <f>20614-20614</f>
        <v>0</v>
      </c>
      <c r="AR472" s="87"/>
      <c r="AS472" s="84"/>
      <c r="AT472" s="87">
        <f>AO472+AR472</f>
        <v>0</v>
      </c>
      <c r="AU472" s="87">
        <f>AQ472+AS472</f>
        <v>0</v>
      </c>
      <c r="AV472" s="84"/>
      <c r="AW472" s="84"/>
      <c r="AX472" s="87">
        <f>AR472+AU472</f>
        <v>0</v>
      </c>
      <c r="AY472" s="87">
        <f>AT472+AV472</f>
        <v>0</v>
      </c>
      <c r="AZ472" s="84"/>
      <c r="BA472" s="84"/>
      <c r="BB472" s="84"/>
      <c r="BC472" s="84"/>
      <c r="BD472" s="84"/>
      <c r="BE472" s="84"/>
      <c r="BF472" s="84"/>
      <c r="BG472" s="84"/>
      <c r="BH472" s="84"/>
      <c r="BI472" s="84"/>
      <c r="BJ472" s="84"/>
      <c r="BK472" s="84"/>
      <c r="BL472" s="84"/>
      <c r="BM472" s="84"/>
      <c r="BN472" s="84"/>
      <c r="BO472" s="84"/>
      <c r="BP472" s="84"/>
      <c r="BQ472" s="84"/>
      <c r="BR472" s="84"/>
      <c r="BS472" s="84"/>
      <c r="BT472" s="84"/>
      <c r="BU472" s="84"/>
      <c r="BV472" s="11"/>
      <c r="BW472" s="11"/>
      <c r="BX472" s="11"/>
    </row>
    <row r="473" spans="1:76" s="12" customFormat="1" ht="50.25" customHeight="1" hidden="1">
      <c r="A473" s="98" t="s">
        <v>299</v>
      </c>
      <c r="B473" s="99" t="s">
        <v>3</v>
      </c>
      <c r="C473" s="99" t="s">
        <v>131</v>
      </c>
      <c r="D473" s="100" t="s">
        <v>286</v>
      </c>
      <c r="E473" s="99"/>
      <c r="F473" s="87"/>
      <c r="G473" s="87"/>
      <c r="H473" s="87"/>
      <c r="I473" s="87"/>
      <c r="J473" s="87"/>
      <c r="K473" s="84"/>
      <c r="L473" s="84"/>
      <c r="M473" s="87"/>
      <c r="N473" s="87">
        <f aca="true" t="shared" si="538" ref="N473:AM473">N474</f>
        <v>4171</v>
      </c>
      <c r="O473" s="87">
        <f t="shared" si="538"/>
        <v>4171</v>
      </c>
      <c r="P473" s="87">
        <f t="shared" si="538"/>
        <v>0</v>
      </c>
      <c r="Q473" s="87">
        <f t="shared" si="538"/>
        <v>4171</v>
      </c>
      <c r="R473" s="87">
        <f t="shared" si="538"/>
        <v>0</v>
      </c>
      <c r="S473" s="87">
        <f t="shared" si="538"/>
        <v>0</v>
      </c>
      <c r="T473" s="87">
        <f t="shared" si="538"/>
        <v>4171</v>
      </c>
      <c r="U473" s="87">
        <f t="shared" si="538"/>
        <v>4171</v>
      </c>
      <c r="V473" s="87">
        <f t="shared" si="538"/>
        <v>0</v>
      </c>
      <c r="W473" s="87">
        <f t="shared" si="538"/>
        <v>0</v>
      </c>
      <c r="X473" s="87">
        <f t="shared" si="538"/>
        <v>4171</v>
      </c>
      <c r="Y473" s="87">
        <f t="shared" si="538"/>
        <v>4171</v>
      </c>
      <c r="Z473" s="87">
        <f t="shared" si="538"/>
        <v>0</v>
      </c>
      <c r="AA473" s="88">
        <f t="shared" si="538"/>
        <v>4171</v>
      </c>
      <c r="AB473" s="88">
        <f t="shared" si="538"/>
        <v>4171</v>
      </c>
      <c r="AC473" s="88">
        <f t="shared" si="538"/>
        <v>0</v>
      </c>
      <c r="AD473" s="88">
        <f t="shared" si="538"/>
        <v>0</v>
      </c>
      <c r="AE473" s="88"/>
      <c r="AF473" s="87">
        <f t="shared" si="538"/>
        <v>4171</v>
      </c>
      <c r="AG473" s="87">
        <f t="shared" si="538"/>
        <v>0</v>
      </c>
      <c r="AH473" s="87">
        <f t="shared" si="538"/>
        <v>4171</v>
      </c>
      <c r="AI473" s="87">
        <f t="shared" si="538"/>
        <v>0</v>
      </c>
      <c r="AJ473" s="87">
        <f t="shared" si="538"/>
        <v>0</v>
      </c>
      <c r="AK473" s="87">
        <f t="shared" si="538"/>
        <v>4171</v>
      </c>
      <c r="AL473" s="87">
        <f t="shared" si="538"/>
        <v>0</v>
      </c>
      <c r="AM473" s="87">
        <f t="shared" si="538"/>
        <v>4171</v>
      </c>
      <c r="AN473" s="87">
        <f>AN474+AN475</f>
        <v>-4171</v>
      </c>
      <c r="AO473" s="87">
        <f aca="true" t="shared" si="539" ref="AO473:AU473">AO474+AO475</f>
        <v>0</v>
      </c>
      <c r="AP473" s="87">
        <f t="shared" si="539"/>
        <v>0</v>
      </c>
      <c r="AQ473" s="87">
        <f t="shared" si="539"/>
        <v>0</v>
      </c>
      <c r="AR473" s="87">
        <f t="shared" si="539"/>
        <v>0</v>
      </c>
      <c r="AS473" s="87">
        <f t="shared" si="539"/>
        <v>0</v>
      </c>
      <c r="AT473" s="87">
        <f t="shared" si="539"/>
        <v>0</v>
      </c>
      <c r="AU473" s="87">
        <f t="shared" si="539"/>
        <v>0</v>
      </c>
      <c r="AV473" s="84"/>
      <c r="AW473" s="84"/>
      <c r="AX473" s="87">
        <f>AX474+AX475</f>
        <v>0</v>
      </c>
      <c r="AY473" s="87">
        <f>AY474+AY475</f>
        <v>0</v>
      </c>
      <c r="AZ473" s="84"/>
      <c r="BA473" s="84"/>
      <c r="BB473" s="84"/>
      <c r="BC473" s="84"/>
      <c r="BD473" s="84"/>
      <c r="BE473" s="84"/>
      <c r="BF473" s="84"/>
      <c r="BG473" s="84"/>
      <c r="BH473" s="84"/>
      <c r="BI473" s="84"/>
      <c r="BJ473" s="84"/>
      <c r="BK473" s="84"/>
      <c r="BL473" s="84"/>
      <c r="BM473" s="84"/>
      <c r="BN473" s="84"/>
      <c r="BO473" s="84"/>
      <c r="BP473" s="84"/>
      <c r="BQ473" s="84"/>
      <c r="BR473" s="84"/>
      <c r="BS473" s="84"/>
      <c r="BT473" s="84"/>
      <c r="BU473" s="84"/>
      <c r="BV473" s="11"/>
      <c r="BW473" s="11"/>
      <c r="BX473" s="11"/>
    </row>
    <row r="474" spans="1:76" s="12" customFormat="1" ht="18.75" customHeight="1" hidden="1">
      <c r="A474" s="98" t="s">
        <v>10</v>
      </c>
      <c r="B474" s="99" t="s">
        <v>3</v>
      </c>
      <c r="C474" s="99" t="s">
        <v>131</v>
      </c>
      <c r="D474" s="100" t="s">
        <v>286</v>
      </c>
      <c r="E474" s="99" t="s">
        <v>17</v>
      </c>
      <c r="F474" s="87"/>
      <c r="G474" s="87"/>
      <c r="H474" s="87"/>
      <c r="I474" s="87"/>
      <c r="J474" s="87"/>
      <c r="K474" s="84"/>
      <c r="L474" s="84"/>
      <c r="M474" s="87"/>
      <c r="N474" s="87">
        <f>O474-M474</f>
        <v>4171</v>
      </c>
      <c r="O474" s="87">
        <v>4171</v>
      </c>
      <c r="P474" s="87"/>
      <c r="Q474" s="87">
        <v>4171</v>
      </c>
      <c r="R474" s="84"/>
      <c r="S474" s="84"/>
      <c r="T474" s="87">
        <f>O474+R474</f>
        <v>4171</v>
      </c>
      <c r="U474" s="87">
        <f>Q474+S474</f>
        <v>4171</v>
      </c>
      <c r="V474" s="84"/>
      <c r="W474" s="84"/>
      <c r="X474" s="87">
        <f>T474+V474</f>
        <v>4171</v>
      </c>
      <c r="Y474" s="87">
        <f>U474+W474</f>
        <v>4171</v>
      </c>
      <c r="Z474" s="84"/>
      <c r="AA474" s="88">
        <f>X474+Z474</f>
        <v>4171</v>
      </c>
      <c r="AB474" s="88">
        <f>Y474</f>
        <v>4171</v>
      </c>
      <c r="AC474" s="150"/>
      <c r="AD474" s="150"/>
      <c r="AE474" s="150"/>
      <c r="AF474" s="87">
        <f>AA474+AC474</f>
        <v>4171</v>
      </c>
      <c r="AG474" s="84"/>
      <c r="AH474" s="87">
        <f>AB474</f>
        <v>4171</v>
      </c>
      <c r="AI474" s="84"/>
      <c r="AJ474" s="84"/>
      <c r="AK474" s="87">
        <f>AF474+AI474</f>
        <v>4171</v>
      </c>
      <c r="AL474" s="87">
        <f>AG474</f>
        <v>0</v>
      </c>
      <c r="AM474" s="87">
        <f>AH474+AJ474</f>
        <v>4171</v>
      </c>
      <c r="AN474" s="87">
        <f>AO474-AM474</f>
        <v>-4171</v>
      </c>
      <c r="AO474" s="84"/>
      <c r="AP474" s="84"/>
      <c r="AQ474" s="84"/>
      <c r="AR474" s="84"/>
      <c r="AS474" s="84"/>
      <c r="AT474" s="87">
        <f>AO474+AR474</f>
        <v>0</v>
      </c>
      <c r="AU474" s="87">
        <f>AQ474+AS474</f>
        <v>0</v>
      </c>
      <c r="AV474" s="84"/>
      <c r="AW474" s="84"/>
      <c r="AX474" s="87">
        <f>AR474+AU474</f>
        <v>0</v>
      </c>
      <c r="AY474" s="87">
        <f>AT474+AV474</f>
        <v>0</v>
      </c>
      <c r="AZ474" s="84"/>
      <c r="BA474" s="84"/>
      <c r="BB474" s="84"/>
      <c r="BC474" s="84"/>
      <c r="BD474" s="84"/>
      <c r="BE474" s="84"/>
      <c r="BF474" s="84"/>
      <c r="BG474" s="84"/>
      <c r="BH474" s="84"/>
      <c r="BI474" s="84"/>
      <c r="BJ474" s="84"/>
      <c r="BK474" s="84"/>
      <c r="BL474" s="84"/>
      <c r="BM474" s="84"/>
      <c r="BN474" s="84"/>
      <c r="BO474" s="84"/>
      <c r="BP474" s="84"/>
      <c r="BQ474" s="84"/>
      <c r="BR474" s="84"/>
      <c r="BS474" s="84"/>
      <c r="BT474" s="84"/>
      <c r="BU474" s="84"/>
      <c r="BV474" s="11"/>
      <c r="BW474" s="11"/>
      <c r="BX474" s="11"/>
    </row>
    <row r="475" spans="1:76" s="55" customFormat="1" ht="50.25" customHeight="1" hidden="1">
      <c r="A475" s="126" t="s">
        <v>319</v>
      </c>
      <c r="B475" s="120" t="s">
        <v>3</v>
      </c>
      <c r="C475" s="120" t="s">
        <v>131</v>
      </c>
      <c r="D475" s="127" t="s">
        <v>320</v>
      </c>
      <c r="E475" s="120"/>
      <c r="F475" s="122"/>
      <c r="G475" s="122"/>
      <c r="H475" s="122"/>
      <c r="I475" s="122"/>
      <c r="J475" s="122"/>
      <c r="K475" s="148"/>
      <c r="L475" s="148"/>
      <c r="M475" s="122"/>
      <c r="N475" s="122"/>
      <c r="O475" s="122"/>
      <c r="P475" s="122"/>
      <c r="Q475" s="122"/>
      <c r="R475" s="148"/>
      <c r="S475" s="148"/>
      <c r="T475" s="122"/>
      <c r="U475" s="122"/>
      <c r="V475" s="148"/>
      <c r="W475" s="148"/>
      <c r="X475" s="122"/>
      <c r="Y475" s="122"/>
      <c r="Z475" s="148"/>
      <c r="AA475" s="122"/>
      <c r="AB475" s="122"/>
      <c r="AC475" s="148"/>
      <c r="AD475" s="148"/>
      <c r="AE475" s="148"/>
      <c r="AF475" s="122"/>
      <c r="AG475" s="148"/>
      <c r="AH475" s="122"/>
      <c r="AI475" s="148"/>
      <c r="AJ475" s="148"/>
      <c r="AK475" s="122"/>
      <c r="AL475" s="122"/>
      <c r="AM475" s="122"/>
      <c r="AN475" s="122">
        <f>AN476</f>
        <v>0</v>
      </c>
      <c r="AO475" s="122">
        <f>AO476</f>
        <v>0</v>
      </c>
      <c r="AP475" s="122">
        <f>AP476</f>
        <v>0</v>
      </c>
      <c r="AQ475" s="122">
        <f>AQ476</f>
        <v>0</v>
      </c>
      <c r="AR475" s="122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  <c r="BQ475" s="148"/>
      <c r="BR475" s="148"/>
      <c r="BS475" s="148"/>
      <c r="BT475" s="148"/>
      <c r="BU475" s="148"/>
      <c r="BV475" s="43"/>
      <c r="BW475" s="43"/>
      <c r="BX475" s="43"/>
    </row>
    <row r="476" spans="1:76" s="55" customFormat="1" ht="18.75" customHeight="1" hidden="1">
      <c r="A476" s="126" t="s">
        <v>10</v>
      </c>
      <c r="B476" s="120" t="s">
        <v>3</v>
      </c>
      <c r="C476" s="120" t="s">
        <v>131</v>
      </c>
      <c r="D476" s="127" t="s">
        <v>320</v>
      </c>
      <c r="E476" s="120" t="s">
        <v>17</v>
      </c>
      <c r="F476" s="122"/>
      <c r="G476" s="122"/>
      <c r="H476" s="122"/>
      <c r="I476" s="122"/>
      <c r="J476" s="122"/>
      <c r="K476" s="148"/>
      <c r="L476" s="148"/>
      <c r="M476" s="122"/>
      <c r="N476" s="122"/>
      <c r="O476" s="122"/>
      <c r="P476" s="122"/>
      <c r="Q476" s="122"/>
      <c r="R476" s="148"/>
      <c r="S476" s="148"/>
      <c r="T476" s="122"/>
      <c r="U476" s="122"/>
      <c r="V476" s="148"/>
      <c r="W476" s="148"/>
      <c r="X476" s="122"/>
      <c r="Y476" s="122"/>
      <c r="Z476" s="148"/>
      <c r="AA476" s="122"/>
      <c r="AB476" s="122"/>
      <c r="AC476" s="148"/>
      <c r="AD476" s="148"/>
      <c r="AE476" s="148"/>
      <c r="AF476" s="122"/>
      <c r="AG476" s="148"/>
      <c r="AH476" s="122"/>
      <c r="AI476" s="148"/>
      <c r="AJ476" s="148"/>
      <c r="AK476" s="122"/>
      <c r="AL476" s="122"/>
      <c r="AM476" s="122"/>
      <c r="AN476" s="122">
        <f>AO476-AM476</f>
        <v>0</v>
      </c>
      <c r="AO476" s="122">
        <f>5464-5464</f>
        <v>0</v>
      </c>
      <c r="AP476" s="122"/>
      <c r="AQ476" s="122">
        <f>5464-5464</f>
        <v>0</v>
      </c>
      <c r="AR476" s="122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  <c r="BQ476" s="148"/>
      <c r="BR476" s="148"/>
      <c r="BS476" s="148"/>
      <c r="BT476" s="148"/>
      <c r="BU476" s="148"/>
      <c r="BV476" s="43"/>
      <c r="BW476" s="43"/>
      <c r="BX476" s="43"/>
    </row>
    <row r="477" spans="1:76" s="12" customFormat="1" ht="33.75" hidden="1">
      <c r="A477" s="98" t="s">
        <v>390</v>
      </c>
      <c r="B477" s="99" t="s">
        <v>3</v>
      </c>
      <c r="C477" s="99" t="s">
        <v>131</v>
      </c>
      <c r="D477" s="100" t="s">
        <v>283</v>
      </c>
      <c r="E477" s="99"/>
      <c r="F477" s="87"/>
      <c r="G477" s="87"/>
      <c r="H477" s="87"/>
      <c r="I477" s="87"/>
      <c r="J477" s="87"/>
      <c r="K477" s="84"/>
      <c r="L477" s="84"/>
      <c r="M477" s="87"/>
      <c r="N477" s="87">
        <f aca="true" t="shared" si="540" ref="N477:AH477">N478</f>
        <v>7705</v>
      </c>
      <c r="O477" s="87">
        <f t="shared" si="540"/>
        <v>7705</v>
      </c>
      <c r="P477" s="87">
        <f t="shared" si="540"/>
        <v>0</v>
      </c>
      <c r="Q477" s="87">
        <f t="shared" si="540"/>
        <v>7705</v>
      </c>
      <c r="R477" s="87">
        <f t="shared" si="540"/>
        <v>0</v>
      </c>
      <c r="S477" s="87">
        <f t="shared" si="540"/>
        <v>0</v>
      </c>
      <c r="T477" s="87">
        <f t="shared" si="540"/>
        <v>7705</v>
      </c>
      <c r="U477" s="87">
        <f t="shared" si="540"/>
        <v>7705</v>
      </c>
      <c r="V477" s="87">
        <f t="shared" si="540"/>
        <v>0</v>
      </c>
      <c r="W477" s="87">
        <f t="shared" si="540"/>
        <v>0</v>
      </c>
      <c r="X477" s="87">
        <f t="shared" si="540"/>
        <v>7705</v>
      </c>
      <c r="Y477" s="87">
        <f t="shared" si="540"/>
        <v>7705</v>
      </c>
      <c r="Z477" s="87">
        <f t="shared" si="540"/>
        <v>0</v>
      </c>
      <c r="AA477" s="88">
        <f t="shared" si="540"/>
        <v>7705</v>
      </c>
      <c r="AB477" s="88">
        <f t="shared" si="540"/>
        <v>7705</v>
      </c>
      <c r="AC477" s="88">
        <f t="shared" si="540"/>
        <v>-7705</v>
      </c>
      <c r="AD477" s="88">
        <f t="shared" si="540"/>
        <v>0</v>
      </c>
      <c r="AE477" s="88">
        <f t="shared" si="540"/>
        <v>-7705</v>
      </c>
      <c r="AF477" s="87">
        <f t="shared" si="540"/>
        <v>0</v>
      </c>
      <c r="AG477" s="87">
        <f t="shared" si="540"/>
        <v>0</v>
      </c>
      <c r="AH477" s="87">
        <f t="shared" si="540"/>
        <v>0</v>
      </c>
      <c r="AI477" s="84"/>
      <c r="AJ477" s="84"/>
      <c r="AK477" s="151"/>
      <c r="AL477" s="151"/>
      <c r="AM477" s="151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84"/>
      <c r="BA477" s="84"/>
      <c r="BB477" s="84"/>
      <c r="BC477" s="84"/>
      <c r="BD477" s="84"/>
      <c r="BE477" s="84"/>
      <c r="BF477" s="84"/>
      <c r="BG477" s="84"/>
      <c r="BH477" s="84"/>
      <c r="BI477" s="84"/>
      <c r="BJ477" s="84"/>
      <c r="BK477" s="84"/>
      <c r="BL477" s="84"/>
      <c r="BM477" s="84"/>
      <c r="BN477" s="84"/>
      <c r="BO477" s="84"/>
      <c r="BP477" s="84"/>
      <c r="BQ477" s="84"/>
      <c r="BR477" s="84"/>
      <c r="BS477" s="84"/>
      <c r="BT477" s="84"/>
      <c r="BU477" s="84"/>
      <c r="BV477" s="11"/>
      <c r="BW477" s="11"/>
      <c r="BX477" s="11"/>
    </row>
    <row r="478" spans="1:76" s="12" customFormat="1" ht="18.75" hidden="1">
      <c r="A478" s="98" t="s">
        <v>10</v>
      </c>
      <c r="B478" s="99" t="s">
        <v>3</v>
      </c>
      <c r="C478" s="99" t="s">
        <v>131</v>
      </c>
      <c r="D478" s="100" t="s">
        <v>283</v>
      </c>
      <c r="E478" s="99" t="s">
        <v>17</v>
      </c>
      <c r="F478" s="87"/>
      <c r="G478" s="87"/>
      <c r="H478" s="87"/>
      <c r="I478" s="87"/>
      <c r="J478" s="87"/>
      <c r="K478" s="84"/>
      <c r="L478" s="84"/>
      <c r="M478" s="87"/>
      <c r="N478" s="87">
        <f>O478-M478</f>
        <v>7705</v>
      </c>
      <c r="O478" s="87">
        <v>7705</v>
      </c>
      <c r="P478" s="87"/>
      <c r="Q478" s="87">
        <v>7705</v>
      </c>
      <c r="R478" s="84"/>
      <c r="S478" s="84"/>
      <c r="T478" s="87">
        <f>O478+R478</f>
        <v>7705</v>
      </c>
      <c r="U478" s="87">
        <f>Q478+S478</f>
        <v>7705</v>
      </c>
      <c r="V478" s="84"/>
      <c r="W478" s="84"/>
      <c r="X478" s="87">
        <f>T478+V478</f>
        <v>7705</v>
      </c>
      <c r="Y478" s="87">
        <f>U478+W478</f>
        <v>7705</v>
      </c>
      <c r="Z478" s="84"/>
      <c r="AA478" s="88">
        <f>X478+Z478</f>
        <v>7705</v>
      </c>
      <c r="AB478" s="88">
        <f>Y478</f>
        <v>7705</v>
      </c>
      <c r="AC478" s="150">
        <v>-7705</v>
      </c>
      <c r="AD478" s="150"/>
      <c r="AE478" s="150">
        <v>-7705</v>
      </c>
      <c r="AF478" s="87">
        <f>AA478+AC478</f>
        <v>0</v>
      </c>
      <c r="AG478" s="84"/>
      <c r="AH478" s="87">
        <f>AB478+AE478</f>
        <v>0</v>
      </c>
      <c r="AI478" s="84"/>
      <c r="AJ478" s="84"/>
      <c r="AK478" s="151"/>
      <c r="AL478" s="151"/>
      <c r="AM478" s="151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  <c r="AY478" s="84"/>
      <c r="AZ478" s="84"/>
      <c r="BA478" s="84"/>
      <c r="BB478" s="84"/>
      <c r="BC478" s="84"/>
      <c r="BD478" s="84"/>
      <c r="BE478" s="84"/>
      <c r="BF478" s="84"/>
      <c r="BG478" s="84"/>
      <c r="BH478" s="84"/>
      <c r="BI478" s="84"/>
      <c r="BJ478" s="84"/>
      <c r="BK478" s="84"/>
      <c r="BL478" s="84"/>
      <c r="BM478" s="84"/>
      <c r="BN478" s="84"/>
      <c r="BO478" s="84"/>
      <c r="BP478" s="84"/>
      <c r="BQ478" s="84"/>
      <c r="BR478" s="84"/>
      <c r="BS478" s="84"/>
      <c r="BT478" s="84"/>
      <c r="BU478" s="84"/>
      <c r="BV478" s="11"/>
      <c r="BW478" s="11"/>
      <c r="BX478" s="11"/>
    </row>
    <row r="479" spans="1:76" s="26" customFormat="1" ht="15">
      <c r="A479" s="136"/>
      <c r="B479" s="219"/>
      <c r="C479" s="219"/>
      <c r="D479" s="220"/>
      <c r="E479" s="219"/>
      <c r="F479" s="217"/>
      <c r="G479" s="217"/>
      <c r="H479" s="217"/>
      <c r="I479" s="217"/>
      <c r="J479" s="217"/>
      <c r="K479" s="217"/>
      <c r="L479" s="217"/>
      <c r="M479" s="217"/>
      <c r="N479" s="217"/>
      <c r="O479" s="217"/>
      <c r="P479" s="217"/>
      <c r="Q479" s="217"/>
      <c r="R479" s="216"/>
      <c r="S479" s="216"/>
      <c r="T479" s="216"/>
      <c r="U479" s="216"/>
      <c r="V479" s="216"/>
      <c r="W479" s="216"/>
      <c r="X479" s="216"/>
      <c r="Y479" s="216"/>
      <c r="Z479" s="216"/>
      <c r="AA479" s="218"/>
      <c r="AB479" s="218"/>
      <c r="AC479" s="218"/>
      <c r="AD479" s="218"/>
      <c r="AE479" s="218"/>
      <c r="AF479" s="216"/>
      <c r="AG479" s="216"/>
      <c r="AH479" s="216"/>
      <c r="AI479" s="216"/>
      <c r="AJ479" s="216"/>
      <c r="AK479" s="217"/>
      <c r="AL479" s="217"/>
      <c r="AM479" s="217"/>
      <c r="AN479" s="216"/>
      <c r="AO479" s="216"/>
      <c r="AP479" s="216"/>
      <c r="AQ479" s="216"/>
      <c r="AR479" s="216"/>
      <c r="AS479" s="216"/>
      <c r="AT479" s="216"/>
      <c r="AU479" s="216"/>
      <c r="AV479" s="216"/>
      <c r="AW479" s="216"/>
      <c r="AX479" s="216"/>
      <c r="AY479" s="216"/>
      <c r="AZ479" s="216"/>
      <c r="BA479" s="216"/>
      <c r="BB479" s="216"/>
      <c r="BC479" s="216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5"/>
      <c r="BW479" s="25"/>
      <c r="BX479" s="25"/>
    </row>
    <row r="480" spans="1:76" s="26" customFormat="1" ht="36.75" customHeight="1">
      <c r="A480" s="79" t="s">
        <v>116</v>
      </c>
      <c r="B480" s="80" t="s">
        <v>3</v>
      </c>
      <c r="C480" s="80" t="s">
        <v>148</v>
      </c>
      <c r="D480" s="95"/>
      <c r="E480" s="80"/>
      <c r="F480" s="96">
        <f aca="true" t="shared" si="541" ref="F480:O480">F481+F483+F488</f>
        <v>55449</v>
      </c>
      <c r="G480" s="96">
        <f t="shared" si="541"/>
        <v>-7023</v>
      </c>
      <c r="H480" s="96">
        <f t="shared" si="541"/>
        <v>48426</v>
      </c>
      <c r="I480" s="96">
        <f t="shared" si="541"/>
        <v>0</v>
      </c>
      <c r="J480" s="96">
        <f t="shared" si="541"/>
        <v>52472</v>
      </c>
      <c r="K480" s="96">
        <f t="shared" si="541"/>
        <v>0</v>
      </c>
      <c r="L480" s="96">
        <f t="shared" si="541"/>
        <v>0</v>
      </c>
      <c r="M480" s="96">
        <f t="shared" si="541"/>
        <v>52472</v>
      </c>
      <c r="N480" s="96">
        <f t="shared" si="541"/>
        <v>-30734</v>
      </c>
      <c r="O480" s="96">
        <f t="shared" si="541"/>
        <v>21738</v>
      </c>
      <c r="P480" s="96">
        <f aca="true" t="shared" si="542" ref="P480:Y480">P481+P483+P488</f>
        <v>0</v>
      </c>
      <c r="Q480" s="96">
        <f t="shared" si="542"/>
        <v>21657</v>
      </c>
      <c r="R480" s="96">
        <f t="shared" si="542"/>
        <v>0</v>
      </c>
      <c r="S480" s="96">
        <f t="shared" si="542"/>
        <v>0</v>
      </c>
      <c r="T480" s="96">
        <f t="shared" si="542"/>
        <v>21738</v>
      </c>
      <c r="U480" s="96">
        <f t="shared" si="542"/>
        <v>21657</v>
      </c>
      <c r="V480" s="96">
        <f t="shared" si="542"/>
        <v>0</v>
      </c>
      <c r="W480" s="96">
        <f t="shared" si="542"/>
        <v>0</v>
      </c>
      <c r="X480" s="96">
        <f t="shared" si="542"/>
        <v>21738</v>
      </c>
      <c r="Y480" s="96">
        <f t="shared" si="542"/>
        <v>21657</v>
      </c>
      <c r="Z480" s="96">
        <f>Z481+Z483+Z488</f>
        <v>0</v>
      </c>
      <c r="AA480" s="97">
        <f>AA481+AA483+AA488</f>
        <v>21738</v>
      </c>
      <c r="AB480" s="97">
        <f>AB481+AB483+AB488</f>
        <v>21657</v>
      </c>
      <c r="AC480" s="97">
        <f>AC481+AC483+AC488</f>
        <v>0</v>
      </c>
      <c r="AD480" s="97">
        <f>AD481+AD483+AD488</f>
        <v>0</v>
      </c>
      <c r="AE480" s="97"/>
      <c r="AF480" s="96">
        <f aca="true" t="shared" si="543" ref="AF480:AQ480">AF481+AF483+AF488</f>
        <v>21738</v>
      </c>
      <c r="AG480" s="96">
        <f t="shared" si="543"/>
        <v>0</v>
      </c>
      <c r="AH480" s="96">
        <f t="shared" si="543"/>
        <v>21657</v>
      </c>
      <c r="AI480" s="96">
        <f t="shared" si="543"/>
        <v>606</v>
      </c>
      <c r="AJ480" s="96">
        <f t="shared" si="543"/>
        <v>606</v>
      </c>
      <c r="AK480" s="96">
        <f t="shared" si="543"/>
        <v>22344</v>
      </c>
      <c r="AL480" s="96">
        <f t="shared" si="543"/>
        <v>0</v>
      </c>
      <c r="AM480" s="96">
        <f t="shared" si="543"/>
        <v>22263</v>
      </c>
      <c r="AN480" s="96">
        <f t="shared" si="543"/>
        <v>-21224</v>
      </c>
      <c r="AO480" s="96">
        <f t="shared" si="543"/>
        <v>1039</v>
      </c>
      <c r="AP480" s="96">
        <f t="shared" si="543"/>
        <v>0</v>
      </c>
      <c r="AQ480" s="96">
        <f t="shared" si="543"/>
        <v>4096</v>
      </c>
      <c r="AR480" s="96">
        <f aca="true" t="shared" si="544" ref="AR480:AY480">AR481+AR483+AR488</f>
        <v>0</v>
      </c>
      <c r="AS480" s="96">
        <f t="shared" si="544"/>
        <v>0</v>
      </c>
      <c r="AT480" s="96">
        <f t="shared" si="544"/>
        <v>1039</v>
      </c>
      <c r="AU480" s="96">
        <f t="shared" si="544"/>
        <v>4096</v>
      </c>
      <c r="AV480" s="96">
        <f t="shared" si="544"/>
        <v>0</v>
      </c>
      <c r="AW480" s="96">
        <f>AW481+AW483+AW488</f>
        <v>0</v>
      </c>
      <c r="AX480" s="96">
        <f t="shared" si="544"/>
        <v>1039</v>
      </c>
      <c r="AY480" s="96">
        <f t="shared" si="544"/>
        <v>4096</v>
      </c>
      <c r="AZ480" s="96">
        <f>AZ481+AZ483+AZ488</f>
        <v>0</v>
      </c>
      <c r="BA480" s="96">
        <f>BA481+BA483+BA488</f>
        <v>0</v>
      </c>
      <c r="BB480" s="96">
        <f>BB481+BB483+BB488</f>
        <v>1039</v>
      </c>
      <c r="BC480" s="96">
        <f>BC481+BC483+BC488</f>
        <v>4096</v>
      </c>
      <c r="BD480" s="216"/>
      <c r="BE480" s="216"/>
      <c r="BF480" s="96">
        <f aca="true" t="shared" si="545" ref="BF480:BP480">BF481+BF483+BF488</f>
        <v>1039</v>
      </c>
      <c r="BG480" s="96">
        <f t="shared" si="545"/>
        <v>4096</v>
      </c>
      <c r="BH480" s="96">
        <f>BH481+BH483+BH488</f>
        <v>0</v>
      </c>
      <c r="BI480" s="96">
        <f>BI481+BI483+BI488</f>
        <v>0</v>
      </c>
      <c r="BJ480" s="96">
        <f>BJ481+BJ483+BJ488</f>
        <v>1039</v>
      </c>
      <c r="BK480" s="96">
        <f>BK481+BK483+BK488</f>
        <v>4096</v>
      </c>
      <c r="BL480" s="96">
        <f t="shared" si="545"/>
        <v>0</v>
      </c>
      <c r="BM480" s="96">
        <f t="shared" si="545"/>
        <v>0</v>
      </c>
      <c r="BN480" s="96">
        <f t="shared" si="545"/>
        <v>1039</v>
      </c>
      <c r="BO480" s="96"/>
      <c r="BP480" s="96">
        <f t="shared" si="545"/>
        <v>4096</v>
      </c>
      <c r="BQ480" s="96">
        <f>BQ481+BQ483+BQ488</f>
        <v>0</v>
      </c>
      <c r="BR480" s="96">
        <f>BR481+BR483+BR488</f>
        <v>0</v>
      </c>
      <c r="BS480" s="96">
        <f>BS481+BS483+BS488</f>
        <v>1039</v>
      </c>
      <c r="BT480" s="96">
        <f>BT481+BT483+BT488</f>
        <v>0</v>
      </c>
      <c r="BU480" s="96">
        <f>BU481+BU483+BU488</f>
        <v>4096</v>
      </c>
      <c r="BV480" s="25"/>
      <c r="BW480" s="25"/>
      <c r="BX480" s="25"/>
    </row>
    <row r="481" spans="1:76" s="26" customFormat="1" ht="49.5">
      <c r="A481" s="98" t="s">
        <v>149</v>
      </c>
      <c r="B481" s="99" t="s">
        <v>3</v>
      </c>
      <c r="C481" s="99" t="s">
        <v>148</v>
      </c>
      <c r="D481" s="100" t="s">
        <v>38</v>
      </c>
      <c r="E481" s="99"/>
      <c r="F481" s="101">
        <f aca="true" t="shared" si="546" ref="F481:U481">F482</f>
        <v>0</v>
      </c>
      <c r="G481" s="101">
        <f t="shared" si="546"/>
        <v>0</v>
      </c>
      <c r="H481" s="101">
        <f t="shared" si="546"/>
        <v>0</v>
      </c>
      <c r="I481" s="101">
        <f t="shared" si="546"/>
        <v>0</v>
      </c>
      <c r="J481" s="101">
        <f t="shared" si="546"/>
        <v>0</v>
      </c>
      <c r="K481" s="101">
        <f t="shared" si="546"/>
        <v>0</v>
      </c>
      <c r="L481" s="101">
        <f t="shared" si="546"/>
        <v>0</v>
      </c>
      <c r="M481" s="101">
        <f t="shared" si="546"/>
        <v>0</v>
      </c>
      <c r="N481" s="101">
        <f t="shared" si="546"/>
        <v>0</v>
      </c>
      <c r="O481" s="101">
        <f t="shared" si="546"/>
        <v>0</v>
      </c>
      <c r="P481" s="101">
        <f t="shared" si="546"/>
        <v>0</v>
      </c>
      <c r="Q481" s="101">
        <f t="shared" si="546"/>
        <v>0</v>
      </c>
      <c r="R481" s="101">
        <f t="shared" si="546"/>
        <v>0</v>
      </c>
      <c r="S481" s="101">
        <f t="shared" si="546"/>
        <v>0</v>
      </c>
      <c r="T481" s="101">
        <f t="shared" si="546"/>
        <v>0</v>
      </c>
      <c r="U481" s="101">
        <f t="shared" si="546"/>
        <v>0</v>
      </c>
      <c r="V481" s="216"/>
      <c r="W481" s="216"/>
      <c r="X481" s="216"/>
      <c r="Y481" s="216"/>
      <c r="Z481" s="216"/>
      <c r="AA481" s="216"/>
      <c r="AB481" s="216"/>
      <c r="AC481" s="216"/>
      <c r="AD481" s="216"/>
      <c r="AE481" s="216"/>
      <c r="AF481" s="216"/>
      <c r="AG481" s="216"/>
      <c r="AH481" s="216"/>
      <c r="AI481" s="216"/>
      <c r="AJ481" s="216"/>
      <c r="AK481" s="217"/>
      <c r="AL481" s="217"/>
      <c r="AM481" s="217"/>
      <c r="AN481" s="90">
        <f aca="true" t="shared" si="547" ref="AN481:BC481">AN482</f>
        <v>600</v>
      </c>
      <c r="AO481" s="90">
        <f t="shared" si="547"/>
        <v>600</v>
      </c>
      <c r="AP481" s="90">
        <f t="shared" si="547"/>
        <v>0</v>
      </c>
      <c r="AQ481" s="87">
        <f t="shared" si="547"/>
        <v>3657</v>
      </c>
      <c r="AR481" s="87">
        <f t="shared" si="547"/>
        <v>0</v>
      </c>
      <c r="AS481" s="87">
        <f t="shared" si="547"/>
        <v>0</v>
      </c>
      <c r="AT481" s="87">
        <f t="shared" si="547"/>
        <v>600</v>
      </c>
      <c r="AU481" s="87">
        <f t="shared" si="547"/>
        <v>3657</v>
      </c>
      <c r="AV481" s="87">
        <f t="shared" si="547"/>
        <v>0</v>
      </c>
      <c r="AW481" s="87">
        <f t="shared" si="547"/>
        <v>0</v>
      </c>
      <c r="AX481" s="87">
        <f t="shared" si="547"/>
        <v>600</v>
      </c>
      <c r="AY481" s="87">
        <f t="shared" si="547"/>
        <v>3657</v>
      </c>
      <c r="AZ481" s="87">
        <f t="shared" si="547"/>
        <v>0</v>
      </c>
      <c r="BA481" s="87">
        <f t="shared" si="547"/>
        <v>0</v>
      </c>
      <c r="BB481" s="87">
        <f t="shared" si="547"/>
        <v>600</v>
      </c>
      <c r="BC481" s="87">
        <f t="shared" si="547"/>
        <v>3657</v>
      </c>
      <c r="BD481" s="216"/>
      <c r="BE481" s="216"/>
      <c r="BF481" s="87">
        <f aca="true" t="shared" si="548" ref="BF481:BU481">BF482</f>
        <v>600</v>
      </c>
      <c r="BG481" s="87">
        <f t="shared" si="548"/>
        <v>3657</v>
      </c>
      <c r="BH481" s="87">
        <f t="shared" si="548"/>
        <v>0</v>
      </c>
      <c r="BI481" s="87">
        <f t="shared" si="548"/>
        <v>0</v>
      </c>
      <c r="BJ481" s="87">
        <f t="shared" si="548"/>
        <v>600</v>
      </c>
      <c r="BK481" s="87">
        <f t="shared" si="548"/>
        <v>3657</v>
      </c>
      <c r="BL481" s="87">
        <f t="shared" si="548"/>
        <v>0</v>
      </c>
      <c r="BM481" s="87">
        <f t="shared" si="548"/>
        <v>0</v>
      </c>
      <c r="BN481" s="87">
        <f t="shared" si="548"/>
        <v>600</v>
      </c>
      <c r="BO481" s="87"/>
      <c r="BP481" s="87">
        <f t="shared" si="548"/>
        <v>3657</v>
      </c>
      <c r="BQ481" s="87">
        <f t="shared" si="548"/>
        <v>0</v>
      </c>
      <c r="BR481" s="87">
        <f t="shared" si="548"/>
        <v>0</v>
      </c>
      <c r="BS481" s="87">
        <f t="shared" si="548"/>
        <v>600</v>
      </c>
      <c r="BT481" s="87">
        <f t="shared" si="548"/>
        <v>0</v>
      </c>
      <c r="BU481" s="87">
        <f t="shared" si="548"/>
        <v>3657</v>
      </c>
      <c r="BV481" s="25"/>
      <c r="BW481" s="25"/>
      <c r="BX481" s="25"/>
    </row>
    <row r="482" spans="1:76" s="26" customFormat="1" ht="82.5">
      <c r="A482" s="98" t="s">
        <v>243</v>
      </c>
      <c r="B482" s="99" t="s">
        <v>3</v>
      </c>
      <c r="C482" s="99" t="s">
        <v>148</v>
      </c>
      <c r="D482" s="100" t="s">
        <v>38</v>
      </c>
      <c r="E482" s="99" t="s">
        <v>150</v>
      </c>
      <c r="F482" s="87"/>
      <c r="G482" s="87">
        <f>H482-F482</f>
        <v>0</v>
      </c>
      <c r="H482" s="217"/>
      <c r="I482" s="217"/>
      <c r="J482" s="217"/>
      <c r="K482" s="217"/>
      <c r="L482" s="217"/>
      <c r="M482" s="217"/>
      <c r="N482" s="217"/>
      <c r="O482" s="217"/>
      <c r="P482" s="217"/>
      <c r="Q482" s="217"/>
      <c r="R482" s="217"/>
      <c r="S482" s="217"/>
      <c r="T482" s="217"/>
      <c r="U482" s="217"/>
      <c r="V482" s="216"/>
      <c r="W482" s="216"/>
      <c r="X482" s="216"/>
      <c r="Y482" s="216"/>
      <c r="Z482" s="216"/>
      <c r="AA482" s="216"/>
      <c r="AB482" s="216"/>
      <c r="AC482" s="216"/>
      <c r="AD482" s="216"/>
      <c r="AE482" s="216"/>
      <c r="AF482" s="216"/>
      <c r="AG482" s="216"/>
      <c r="AH482" s="216"/>
      <c r="AI482" s="216"/>
      <c r="AJ482" s="216"/>
      <c r="AK482" s="217"/>
      <c r="AL482" s="217"/>
      <c r="AM482" s="217"/>
      <c r="AN482" s="87">
        <f>AO482-AM482</f>
        <v>600</v>
      </c>
      <c r="AO482" s="90">
        <v>600</v>
      </c>
      <c r="AP482" s="90"/>
      <c r="AQ482" s="87">
        <v>3657</v>
      </c>
      <c r="AR482" s="87"/>
      <c r="AS482" s="216"/>
      <c r="AT482" s="87">
        <f>AO482+AR482</f>
        <v>600</v>
      </c>
      <c r="AU482" s="87">
        <f>AQ482+AS482</f>
        <v>3657</v>
      </c>
      <c r="AV482" s="216"/>
      <c r="AW482" s="216"/>
      <c r="AX482" s="87">
        <f>AT482+AV482</f>
        <v>600</v>
      </c>
      <c r="AY482" s="87">
        <f>AU482</f>
        <v>3657</v>
      </c>
      <c r="AZ482" s="216"/>
      <c r="BA482" s="216"/>
      <c r="BB482" s="87">
        <f>AX482+AZ482</f>
        <v>600</v>
      </c>
      <c r="BC482" s="87">
        <f>AY482+BA482</f>
        <v>3657</v>
      </c>
      <c r="BD482" s="216"/>
      <c r="BE482" s="216"/>
      <c r="BF482" s="87">
        <f>BB482+BD482</f>
        <v>600</v>
      </c>
      <c r="BG482" s="87">
        <f>BC482+BE482</f>
        <v>3657</v>
      </c>
      <c r="BH482" s="216"/>
      <c r="BI482" s="216"/>
      <c r="BJ482" s="87">
        <f>BB482+BH482</f>
        <v>600</v>
      </c>
      <c r="BK482" s="87">
        <f>BC482+BI482</f>
        <v>3657</v>
      </c>
      <c r="BL482" s="216"/>
      <c r="BM482" s="216"/>
      <c r="BN482" s="87">
        <f>BJ482+BL482</f>
        <v>600</v>
      </c>
      <c r="BO482" s="87"/>
      <c r="BP482" s="87">
        <f>BK482+BM482</f>
        <v>3657</v>
      </c>
      <c r="BQ482" s="87"/>
      <c r="BR482" s="216"/>
      <c r="BS482" s="87">
        <f>BN482+BQ482</f>
        <v>600</v>
      </c>
      <c r="BT482" s="87">
        <f>BO482</f>
        <v>0</v>
      </c>
      <c r="BU482" s="87">
        <f>BP482+BR482</f>
        <v>3657</v>
      </c>
      <c r="BV482" s="25"/>
      <c r="BW482" s="25"/>
      <c r="BX482" s="25"/>
    </row>
    <row r="483" spans="1:76" s="26" customFormat="1" ht="38.25" customHeight="1">
      <c r="A483" s="98" t="s">
        <v>208</v>
      </c>
      <c r="B483" s="99" t="s">
        <v>3</v>
      </c>
      <c r="C483" s="99" t="s">
        <v>148</v>
      </c>
      <c r="D483" s="100" t="s">
        <v>209</v>
      </c>
      <c r="E483" s="99"/>
      <c r="F483" s="87">
        <f aca="true" t="shared" si="549" ref="F483:V484">F484</f>
        <v>1049</v>
      </c>
      <c r="G483" s="87">
        <f t="shared" si="549"/>
        <v>-92</v>
      </c>
      <c r="H483" s="87">
        <f t="shared" si="549"/>
        <v>957</v>
      </c>
      <c r="I483" s="87">
        <f t="shared" si="549"/>
        <v>0</v>
      </c>
      <c r="J483" s="87">
        <f t="shared" si="549"/>
        <v>1025</v>
      </c>
      <c r="K483" s="87">
        <f t="shared" si="549"/>
        <v>0</v>
      </c>
      <c r="L483" s="87">
        <f t="shared" si="549"/>
        <v>0</v>
      </c>
      <c r="M483" s="87">
        <f t="shared" si="549"/>
        <v>1025</v>
      </c>
      <c r="N483" s="87">
        <f aca="true" t="shared" si="550" ref="N483:U483">N484+N486</f>
        <v>-367</v>
      </c>
      <c r="O483" s="87">
        <f t="shared" si="550"/>
        <v>658</v>
      </c>
      <c r="P483" s="87">
        <f t="shared" si="550"/>
        <v>0</v>
      </c>
      <c r="Q483" s="87">
        <f t="shared" si="550"/>
        <v>658</v>
      </c>
      <c r="R483" s="87">
        <f t="shared" si="550"/>
        <v>0</v>
      </c>
      <c r="S483" s="87">
        <f t="shared" si="550"/>
        <v>0</v>
      </c>
      <c r="T483" s="87">
        <f t="shared" si="550"/>
        <v>658</v>
      </c>
      <c r="U483" s="87">
        <f t="shared" si="550"/>
        <v>658</v>
      </c>
      <c r="V483" s="87">
        <f aca="true" t="shared" si="551" ref="V483:AB483">V484+V486</f>
        <v>0</v>
      </c>
      <c r="W483" s="87">
        <f t="shared" si="551"/>
        <v>0</v>
      </c>
      <c r="X483" s="87">
        <f t="shared" si="551"/>
        <v>658</v>
      </c>
      <c r="Y483" s="87">
        <f t="shared" si="551"/>
        <v>658</v>
      </c>
      <c r="Z483" s="87">
        <f t="shared" si="551"/>
        <v>0</v>
      </c>
      <c r="AA483" s="88">
        <f t="shared" si="551"/>
        <v>658</v>
      </c>
      <c r="AB483" s="88">
        <f t="shared" si="551"/>
        <v>658</v>
      </c>
      <c r="AC483" s="88">
        <f>AC484+AC486</f>
        <v>0</v>
      </c>
      <c r="AD483" s="88">
        <f>AD484+AD486</f>
        <v>0</v>
      </c>
      <c r="AE483" s="88"/>
      <c r="AF483" s="87">
        <f aca="true" t="shared" si="552" ref="AF483:AV483">AF484+AF486</f>
        <v>658</v>
      </c>
      <c r="AG483" s="87">
        <f t="shared" si="552"/>
        <v>0</v>
      </c>
      <c r="AH483" s="87">
        <f t="shared" si="552"/>
        <v>658</v>
      </c>
      <c r="AI483" s="87">
        <f t="shared" si="552"/>
        <v>0</v>
      </c>
      <c r="AJ483" s="87">
        <f t="shared" si="552"/>
        <v>0</v>
      </c>
      <c r="AK483" s="87">
        <f t="shared" si="552"/>
        <v>658</v>
      </c>
      <c r="AL483" s="87">
        <f t="shared" si="552"/>
        <v>0</v>
      </c>
      <c r="AM483" s="87">
        <f t="shared" si="552"/>
        <v>658</v>
      </c>
      <c r="AN483" s="87">
        <f t="shared" si="552"/>
        <v>-219</v>
      </c>
      <c r="AO483" s="87">
        <f t="shared" si="552"/>
        <v>439</v>
      </c>
      <c r="AP483" s="87">
        <f t="shared" si="552"/>
        <v>0</v>
      </c>
      <c r="AQ483" s="87">
        <f t="shared" si="552"/>
        <v>439</v>
      </c>
      <c r="AR483" s="87">
        <f t="shared" si="552"/>
        <v>0</v>
      </c>
      <c r="AS483" s="87">
        <f t="shared" si="552"/>
        <v>0</v>
      </c>
      <c r="AT483" s="87">
        <f t="shared" si="552"/>
        <v>439</v>
      </c>
      <c r="AU483" s="87">
        <f t="shared" si="552"/>
        <v>439</v>
      </c>
      <c r="AV483" s="87">
        <f t="shared" si="552"/>
        <v>0</v>
      </c>
      <c r="AW483" s="87">
        <f aca="true" t="shared" si="553" ref="AW483:BC483">AW484+AW486</f>
        <v>0</v>
      </c>
      <c r="AX483" s="87">
        <f t="shared" si="553"/>
        <v>439</v>
      </c>
      <c r="AY483" s="87">
        <f t="shared" si="553"/>
        <v>439</v>
      </c>
      <c r="AZ483" s="87">
        <f t="shared" si="553"/>
        <v>0</v>
      </c>
      <c r="BA483" s="87">
        <f t="shared" si="553"/>
        <v>0</v>
      </c>
      <c r="BB483" s="87">
        <f t="shared" si="553"/>
        <v>439</v>
      </c>
      <c r="BC483" s="87">
        <f t="shared" si="553"/>
        <v>439</v>
      </c>
      <c r="BD483" s="216"/>
      <c r="BE483" s="216"/>
      <c r="BF483" s="87">
        <f aca="true" t="shared" si="554" ref="BF483:BU483">BF484+BF486</f>
        <v>439</v>
      </c>
      <c r="BG483" s="87">
        <f t="shared" si="554"/>
        <v>439</v>
      </c>
      <c r="BH483" s="87">
        <f>BH484+BH486</f>
        <v>0</v>
      </c>
      <c r="BI483" s="87">
        <f>BI484+BI486</f>
        <v>0</v>
      </c>
      <c r="BJ483" s="87">
        <f>BJ484+BJ486</f>
        <v>439</v>
      </c>
      <c r="BK483" s="87">
        <f>BK484+BK486</f>
        <v>439</v>
      </c>
      <c r="BL483" s="87">
        <f t="shared" si="554"/>
        <v>0</v>
      </c>
      <c r="BM483" s="87">
        <f t="shared" si="554"/>
        <v>0</v>
      </c>
      <c r="BN483" s="87">
        <f t="shared" si="554"/>
        <v>439</v>
      </c>
      <c r="BO483" s="87"/>
      <c r="BP483" s="87">
        <f t="shared" si="554"/>
        <v>439</v>
      </c>
      <c r="BQ483" s="87">
        <f t="shared" si="554"/>
        <v>0</v>
      </c>
      <c r="BR483" s="87">
        <f t="shared" si="554"/>
        <v>0</v>
      </c>
      <c r="BS483" s="87">
        <f t="shared" si="554"/>
        <v>439</v>
      </c>
      <c r="BT483" s="87">
        <f t="shared" si="554"/>
        <v>0</v>
      </c>
      <c r="BU483" s="87">
        <f t="shared" si="554"/>
        <v>439</v>
      </c>
      <c r="BV483" s="25"/>
      <c r="BW483" s="25"/>
      <c r="BX483" s="25"/>
    </row>
    <row r="484" spans="1:76" s="26" customFormat="1" ht="82.5" customHeight="1" hidden="1">
      <c r="A484" s="98" t="s">
        <v>266</v>
      </c>
      <c r="B484" s="99" t="s">
        <v>3</v>
      </c>
      <c r="C484" s="99" t="s">
        <v>148</v>
      </c>
      <c r="D484" s="100" t="s">
        <v>210</v>
      </c>
      <c r="E484" s="99"/>
      <c r="F484" s="87">
        <f t="shared" si="549"/>
        <v>1049</v>
      </c>
      <c r="G484" s="87">
        <f t="shared" si="549"/>
        <v>-92</v>
      </c>
      <c r="H484" s="87">
        <f t="shared" si="549"/>
        <v>957</v>
      </c>
      <c r="I484" s="87">
        <f t="shared" si="549"/>
        <v>0</v>
      </c>
      <c r="J484" s="87">
        <f t="shared" si="549"/>
        <v>1025</v>
      </c>
      <c r="K484" s="87">
        <f t="shared" si="549"/>
        <v>0</v>
      </c>
      <c r="L484" s="87">
        <f t="shared" si="549"/>
        <v>0</v>
      </c>
      <c r="M484" s="87">
        <f t="shared" si="549"/>
        <v>1025</v>
      </c>
      <c r="N484" s="87">
        <f t="shared" si="549"/>
        <v>-1025</v>
      </c>
      <c r="O484" s="87">
        <f t="shared" si="549"/>
        <v>0</v>
      </c>
      <c r="P484" s="87">
        <f t="shared" si="549"/>
        <v>0</v>
      </c>
      <c r="Q484" s="87">
        <f t="shared" si="549"/>
        <v>0</v>
      </c>
      <c r="R484" s="87">
        <f t="shared" si="549"/>
        <v>0</v>
      </c>
      <c r="S484" s="87">
        <f t="shared" si="549"/>
        <v>0</v>
      </c>
      <c r="T484" s="87">
        <f t="shared" si="549"/>
        <v>0</v>
      </c>
      <c r="U484" s="87">
        <f t="shared" si="549"/>
        <v>0</v>
      </c>
      <c r="V484" s="87">
        <f t="shared" si="549"/>
        <v>0</v>
      </c>
      <c r="W484" s="87">
        <f aca="true" t="shared" si="555" ref="W484:AH484">W485</f>
        <v>0</v>
      </c>
      <c r="X484" s="87">
        <f t="shared" si="555"/>
        <v>0</v>
      </c>
      <c r="Y484" s="87">
        <f t="shared" si="555"/>
        <v>0</v>
      </c>
      <c r="Z484" s="87">
        <f t="shared" si="555"/>
        <v>0</v>
      </c>
      <c r="AA484" s="88">
        <f t="shared" si="555"/>
        <v>0</v>
      </c>
      <c r="AB484" s="88">
        <f t="shared" si="555"/>
        <v>0</v>
      </c>
      <c r="AC484" s="88">
        <f t="shared" si="555"/>
        <v>0</v>
      </c>
      <c r="AD484" s="88">
        <f t="shared" si="555"/>
        <v>0</v>
      </c>
      <c r="AE484" s="88"/>
      <c r="AF484" s="87">
        <f t="shared" si="555"/>
        <v>0</v>
      </c>
      <c r="AG484" s="87">
        <f t="shared" si="555"/>
        <v>0</v>
      </c>
      <c r="AH484" s="87">
        <f t="shared" si="555"/>
        <v>0</v>
      </c>
      <c r="AI484" s="216"/>
      <c r="AJ484" s="216"/>
      <c r="AK484" s="217"/>
      <c r="AL484" s="217"/>
      <c r="AM484" s="217"/>
      <c r="AN484" s="216"/>
      <c r="AO484" s="216"/>
      <c r="AP484" s="216"/>
      <c r="AQ484" s="216"/>
      <c r="AR484" s="216"/>
      <c r="AS484" s="216"/>
      <c r="AT484" s="216"/>
      <c r="AU484" s="216"/>
      <c r="AV484" s="216"/>
      <c r="AW484" s="216"/>
      <c r="AX484" s="216"/>
      <c r="AY484" s="216"/>
      <c r="AZ484" s="216"/>
      <c r="BA484" s="216"/>
      <c r="BB484" s="216"/>
      <c r="BC484" s="216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5"/>
      <c r="BW484" s="25"/>
      <c r="BX484" s="25"/>
    </row>
    <row r="485" spans="1:76" s="26" customFormat="1" ht="82.5" customHeight="1" hidden="1">
      <c r="A485" s="98" t="s">
        <v>244</v>
      </c>
      <c r="B485" s="99" t="s">
        <v>3</v>
      </c>
      <c r="C485" s="99" t="s">
        <v>148</v>
      </c>
      <c r="D485" s="100" t="s">
        <v>210</v>
      </c>
      <c r="E485" s="99" t="s">
        <v>142</v>
      </c>
      <c r="F485" s="87">
        <v>1049</v>
      </c>
      <c r="G485" s="87">
        <f>H485-F485</f>
        <v>-92</v>
      </c>
      <c r="H485" s="87">
        <v>957</v>
      </c>
      <c r="I485" s="87"/>
      <c r="J485" s="87">
        <v>1025</v>
      </c>
      <c r="K485" s="217"/>
      <c r="L485" s="217"/>
      <c r="M485" s="87">
        <v>1025</v>
      </c>
      <c r="N485" s="87">
        <f>O485-M485</f>
        <v>-1025</v>
      </c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8"/>
      <c r="AB485" s="88"/>
      <c r="AC485" s="88"/>
      <c r="AD485" s="88"/>
      <c r="AE485" s="88"/>
      <c r="AF485" s="87"/>
      <c r="AG485" s="87"/>
      <c r="AH485" s="87"/>
      <c r="AI485" s="216"/>
      <c r="AJ485" s="216"/>
      <c r="AK485" s="217"/>
      <c r="AL485" s="217"/>
      <c r="AM485" s="217"/>
      <c r="AN485" s="216"/>
      <c r="AO485" s="216"/>
      <c r="AP485" s="216"/>
      <c r="AQ485" s="216"/>
      <c r="AR485" s="216"/>
      <c r="AS485" s="216"/>
      <c r="AT485" s="216"/>
      <c r="AU485" s="216"/>
      <c r="AV485" s="216"/>
      <c r="AW485" s="216"/>
      <c r="AX485" s="216"/>
      <c r="AY485" s="216"/>
      <c r="AZ485" s="216"/>
      <c r="BA485" s="216"/>
      <c r="BB485" s="216"/>
      <c r="BC485" s="216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5"/>
      <c r="BW485" s="25"/>
      <c r="BX485" s="25"/>
    </row>
    <row r="486" spans="1:76" s="26" customFormat="1" ht="115.5" customHeight="1">
      <c r="A486" s="98" t="s">
        <v>290</v>
      </c>
      <c r="B486" s="99" t="s">
        <v>3</v>
      </c>
      <c r="C486" s="99" t="s">
        <v>148</v>
      </c>
      <c r="D486" s="100" t="s">
        <v>210</v>
      </c>
      <c r="E486" s="99"/>
      <c r="F486" s="87"/>
      <c r="G486" s="87"/>
      <c r="H486" s="87"/>
      <c r="I486" s="87"/>
      <c r="J486" s="87"/>
      <c r="K486" s="217"/>
      <c r="L486" s="217"/>
      <c r="M486" s="87"/>
      <c r="N486" s="87">
        <f aca="true" t="shared" si="556" ref="N486:BC486">N487</f>
        <v>658</v>
      </c>
      <c r="O486" s="87">
        <f t="shared" si="556"/>
        <v>658</v>
      </c>
      <c r="P486" s="87">
        <f t="shared" si="556"/>
        <v>0</v>
      </c>
      <c r="Q486" s="87">
        <f t="shared" si="556"/>
        <v>658</v>
      </c>
      <c r="R486" s="87">
        <f t="shared" si="556"/>
        <v>0</v>
      </c>
      <c r="S486" s="87">
        <f t="shared" si="556"/>
        <v>0</v>
      </c>
      <c r="T486" s="87">
        <f t="shared" si="556"/>
        <v>658</v>
      </c>
      <c r="U486" s="87">
        <f t="shared" si="556"/>
        <v>658</v>
      </c>
      <c r="V486" s="87">
        <f t="shared" si="556"/>
        <v>0</v>
      </c>
      <c r="W486" s="87">
        <f t="shared" si="556"/>
        <v>0</v>
      </c>
      <c r="X486" s="87">
        <f t="shared" si="556"/>
        <v>658</v>
      </c>
      <c r="Y486" s="87">
        <f t="shared" si="556"/>
        <v>658</v>
      </c>
      <c r="Z486" s="87">
        <f t="shared" si="556"/>
        <v>0</v>
      </c>
      <c r="AA486" s="88">
        <f t="shared" si="556"/>
        <v>658</v>
      </c>
      <c r="AB486" s="88">
        <f t="shared" si="556"/>
        <v>658</v>
      </c>
      <c r="AC486" s="88">
        <f t="shared" si="556"/>
        <v>0</v>
      </c>
      <c r="AD486" s="88">
        <f t="shared" si="556"/>
        <v>0</v>
      </c>
      <c r="AE486" s="88"/>
      <c r="AF486" s="87">
        <f t="shared" si="556"/>
        <v>658</v>
      </c>
      <c r="AG486" s="87">
        <f t="shared" si="556"/>
        <v>0</v>
      </c>
      <c r="AH486" s="87">
        <f t="shared" si="556"/>
        <v>658</v>
      </c>
      <c r="AI486" s="87">
        <f t="shared" si="556"/>
        <v>0</v>
      </c>
      <c r="AJ486" s="87">
        <f t="shared" si="556"/>
        <v>0</v>
      </c>
      <c r="AK486" s="87">
        <f t="shared" si="556"/>
        <v>658</v>
      </c>
      <c r="AL486" s="87">
        <f t="shared" si="556"/>
        <v>0</v>
      </c>
      <c r="AM486" s="87">
        <f t="shared" si="556"/>
        <v>658</v>
      </c>
      <c r="AN486" s="87">
        <f t="shared" si="556"/>
        <v>-219</v>
      </c>
      <c r="AO486" s="87">
        <f t="shared" si="556"/>
        <v>439</v>
      </c>
      <c r="AP486" s="87">
        <f t="shared" si="556"/>
        <v>0</v>
      </c>
      <c r="AQ486" s="87">
        <f t="shared" si="556"/>
        <v>439</v>
      </c>
      <c r="AR486" s="87">
        <f t="shared" si="556"/>
        <v>0</v>
      </c>
      <c r="AS486" s="87">
        <f t="shared" si="556"/>
        <v>0</v>
      </c>
      <c r="AT486" s="87">
        <f t="shared" si="556"/>
        <v>439</v>
      </c>
      <c r="AU486" s="87">
        <f t="shared" si="556"/>
        <v>439</v>
      </c>
      <c r="AV486" s="87">
        <f t="shared" si="556"/>
        <v>0</v>
      </c>
      <c r="AW486" s="87">
        <f t="shared" si="556"/>
        <v>0</v>
      </c>
      <c r="AX486" s="87">
        <f t="shared" si="556"/>
        <v>439</v>
      </c>
      <c r="AY486" s="87">
        <f t="shared" si="556"/>
        <v>439</v>
      </c>
      <c r="AZ486" s="87">
        <f t="shared" si="556"/>
        <v>0</v>
      </c>
      <c r="BA486" s="87">
        <f t="shared" si="556"/>
        <v>0</v>
      </c>
      <c r="BB486" s="87">
        <f t="shared" si="556"/>
        <v>439</v>
      </c>
      <c r="BC486" s="87">
        <f t="shared" si="556"/>
        <v>439</v>
      </c>
      <c r="BD486" s="216"/>
      <c r="BE486" s="216"/>
      <c r="BF486" s="87">
        <f aca="true" t="shared" si="557" ref="BF486:BU486">BF487</f>
        <v>439</v>
      </c>
      <c r="BG486" s="87">
        <f t="shared" si="557"/>
        <v>439</v>
      </c>
      <c r="BH486" s="87">
        <f t="shared" si="557"/>
        <v>0</v>
      </c>
      <c r="BI486" s="87">
        <f t="shared" si="557"/>
        <v>0</v>
      </c>
      <c r="BJ486" s="87">
        <f t="shared" si="557"/>
        <v>439</v>
      </c>
      <c r="BK486" s="87">
        <f t="shared" si="557"/>
        <v>439</v>
      </c>
      <c r="BL486" s="87">
        <f t="shared" si="557"/>
        <v>0</v>
      </c>
      <c r="BM486" s="87">
        <f t="shared" si="557"/>
        <v>0</v>
      </c>
      <c r="BN486" s="87">
        <f t="shared" si="557"/>
        <v>439</v>
      </c>
      <c r="BO486" s="87"/>
      <c r="BP486" s="87">
        <f t="shared" si="557"/>
        <v>439</v>
      </c>
      <c r="BQ486" s="87">
        <f t="shared" si="557"/>
        <v>0</v>
      </c>
      <c r="BR486" s="87">
        <f t="shared" si="557"/>
        <v>0</v>
      </c>
      <c r="BS486" s="87">
        <f t="shared" si="557"/>
        <v>439</v>
      </c>
      <c r="BT486" s="87">
        <f t="shared" si="557"/>
        <v>0</v>
      </c>
      <c r="BU486" s="87">
        <f t="shared" si="557"/>
        <v>439</v>
      </c>
      <c r="BV486" s="25"/>
      <c r="BW486" s="25"/>
      <c r="BX486" s="25"/>
    </row>
    <row r="487" spans="1:76" s="26" customFormat="1" ht="84" customHeight="1">
      <c r="A487" s="98" t="s">
        <v>244</v>
      </c>
      <c r="B487" s="99" t="s">
        <v>3</v>
      </c>
      <c r="C487" s="99" t="s">
        <v>148</v>
      </c>
      <c r="D487" s="100" t="s">
        <v>210</v>
      </c>
      <c r="E487" s="99" t="s">
        <v>142</v>
      </c>
      <c r="F487" s="87"/>
      <c r="G487" s="87"/>
      <c r="H487" s="87"/>
      <c r="I487" s="87"/>
      <c r="J487" s="87"/>
      <c r="K487" s="217"/>
      <c r="L487" s="217"/>
      <c r="M487" s="87"/>
      <c r="N487" s="87">
        <f>O487-M487</f>
        <v>658</v>
      </c>
      <c r="O487" s="87">
        <v>658</v>
      </c>
      <c r="P487" s="87"/>
      <c r="Q487" s="87">
        <v>658</v>
      </c>
      <c r="R487" s="216"/>
      <c r="S487" s="216"/>
      <c r="T487" s="87">
        <f>O487+R487</f>
        <v>658</v>
      </c>
      <c r="U487" s="87">
        <f>Q487+S487</f>
        <v>658</v>
      </c>
      <c r="V487" s="216"/>
      <c r="W487" s="216"/>
      <c r="X487" s="87">
        <f>T487+V487</f>
        <v>658</v>
      </c>
      <c r="Y487" s="87">
        <f>U487+W487</f>
        <v>658</v>
      </c>
      <c r="Z487" s="216"/>
      <c r="AA487" s="88">
        <f>X487+Z487</f>
        <v>658</v>
      </c>
      <c r="AB487" s="88">
        <f>Y487</f>
        <v>658</v>
      </c>
      <c r="AC487" s="218"/>
      <c r="AD487" s="218"/>
      <c r="AE487" s="218"/>
      <c r="AF487" s="87">
        <f>AA487+AC487</f>
        <v>658</v>
      </c>
      <c r="AG487" s="216"/>
      <c r="AH487" s="87">
        <f>AB487</f>
        <v>658</v>
      </c>
      <c r="AI487" s="216"/>
      <c r="AJ487" s="216"/>
      <c r="AK487" s="87">
        <f>AF487+AI487</f>
        <v>658</v>
      </c>
      <c r="AL487" s="87">
        <f>AG487</f>
        <v>0</v>
      </c>
      <c r="AM487" s="87">
        <f>AH487+AJ487</f>
        <v>658</v>
      </c>
      <c r="AN487" s="87">
        <f>AO487-AM487</f>
        <v>-219</v>
      </c>
      <c r="AO487" s="90">
        <v>439</v>
      </c>
      <c r="AP487" s="90"/>
      <c r="AQ487" s="90">
        <v>439</v>
      </c>
      <c r="AR487" s="90"/>
      <c r="AS487" s="216"/>
      <c r="AT487" s="87">
        <f>AO487+AR487</f>
        <v>439</v>
      </c>
      <c r="AU487" s="87">
        <f>AQ487+AS487</f>
        <v>439</v>
      </c>
      <c r="AV487" s="216"/>
      <c r="AW487" s="216"/>
      <c r="AX487" s="87">
        <f>AT487+AV487</f>
        <v>439</v>
      </c>
      <c r="AY487" s="87">
        <f>AU487</f>
        <v>439</v>
      </c>
      <c r="AZ487" s="216"/>
      <c r="BA487" s="216"/>
      <c r="BB487" s="87">
        <f>AX487+AZ487</f>
        <v>439</v>
      </c>
      <c r="BC487" s="87">
        <f>AY487+BA487</f>
        <v>439</v>
      </c>
      <c r="BD487" s="216"/>
      <c r="BE487" s="216"/>
      <c r="BF487" s="87">
        <f>BB487+BD487</f>
        <v>439</v>
      </c>
      <c r="BG487" s="87">
        <f>BC487+BE487</f>
        <v>439</v>
      </c>
      <c r="BH487" s="216"/>
      <c r="BI487" s="216"/>
      <c r="BJ487" s="87">
        <f>BB487+BH487</f>
        <v>439</v>
      </c>
      <c r="BK487" s="87">
        <f>BC487+BI487</f>
        <v>439</v>
      </c>
      <c r="BL487" s="216"/>
      <c r="BM487" s="216"/>
      <c r="BN487" s="87">
        <f>BJ487+BL487</f>
        <v>439</v>
      </c>
      <c r="BO487" s="87"/>
      <c r="BP487" s="87">
        <f>BK487+BM487</f>
        <v>439</v>
      </c>
      <c r="BQ487" s="87"/>
      <c r="BR487" s="216"/>
      <c r="BS487" s="87">
        <f>BN487+BQ487</f>
        <v>439</v>
      </c>
      <c r="BT487" s="87">
        <f>BO487</f>
        <v>0</v>
      </c>
      <c r="BU487" s="87">
        <f>BP487+BR487</f>
        <v>439</v>
      </c>
      <c r="BV487" s="25"/>
      <c r="BW487" s="25"/>
      <c r="BX487" s="25"/>
    </row>
    <row r="488" spans="1:76" s="26" customFormat="1" ht="33" customHeight="1" hidden="1">
      <c r="A488" s="98" t="s">
        <v>120</v>
      </c>
      <c r="B488" s="99" t="s">
        <v>3</v>
      </c>
      <c r="C488" s="99" t="s">
        <v>148</v>
      </c>
      <c r="D488" s="100" t="s">
        <v>121</v>
      </c>
      <c r="E488" s="99"/>
      <c r="F488" s="101">
        <f aca="true" t="shared" si="558" ref="F488:L488">F489+F490+F491+F495</f>
        <v>54400</v>
      </c>
      <c r="G488" s="101">
        <f t="shared" si="558"/>
        <v>-6931</v>
      </c>
      <c r="H488" s="101">
        <f t="shared" si="558"/>
        <v>47469</v>
      </c>
      <c r="I488" s="101">
        <f t="shared" si="558"/>
        <v>0</v>
      </c>
      <c r="J488" s="101">
        <f t="shared" si="558"/>
        <v>51447</v>
      </c>
      <c r="K488" s="101">
        <f t="shared" si="558"/>
        <v>0</v>
      </c>
      <c r="L488" s="101">
        <f t="shared" si="558"/>
        <v>0</v>
      </c>
      <c r="M488" s="101">
        <f>M489+M490+M491+M493+M495</f>
        <v>51447</v>
      </c>
      <c r="N488" s="101">
        <f aca="true" t="shared" si="559" ref="N488:Y488">N489+N490+N491+N493+N495+N497+N512+N508</f>
        <v>-30367</v>
      </c>
      <c r="O488" s="101">
        <f t="shared" si="559"/>
        <v>21080</v>
      </c>
      <c r="P488" s="101">
        <f t="shared" si="559"/>
        <v>0</v>
      </c>
      <c r="Q488" s="101">
        <f t="shared" si="559"/>
        <v>20999</v>
      </c>
      <c r="R488" s="101">
        <f t="shared" si="559"/>
        <v>0</v>
      </c>
      <c r="S488" s="101">
        <f t="shared" si="559"/>
        <v>0</v>
      </c>
      <c r="T488" s="101">
        <f t="shared" si="559"/>
        <v>21080</v>
      </c>
      <c r="U488" s="101">
        <f t="shared" si="559"/>
        <v>20999</v>
      </c>
      <c r="V488" s="101">
        <f t="shared" si="559"/>
        <v>0</v>
      </c>
      <c r="W488" s="101">
        <f t="shared" si="559"/>
        <v>0</v>
      </c>
      <c r="X488" s="101">
        <f t="shared" si="559"/>
        <v>21080</v>
      </c>
      <c r="Y488" s="101">
        <f t="shared" si="559"/>
        <v>20999</v>
      </c>
      <c r="Z488" s="101">
        <f>Z489+Z490+Z491+Z493+Z495+Z497+Z512+Z508</f>
        <v>0</v>
      </c>
      <c r="AA488" s="102">
        <f>AA489+AA490+AA491+AA493+AA495+AA497+AA512+AA508</f>
        <v>21080</v>
      </c>
      <c r="AB488" s="102">
        <f>AB489+AB490+AB491+AB493+AB495+AB497+AB512+AB508</f>
        <v>20999</v>
      </c>
      <c r="AC488" s="102">
        <f>AC489+AC490+AC491+AC493+AC495+AC497+AC512+AC508</f>
        <v>0</v>
      </c>
      <c r="AD488" s="102">
        <f>AD489+AD490+AD491+AD493+AD495+AD497+AD512+AD508</f>
        <v>0</v>
      </c>
      <c r="AE488" s="102"/>
      <c r="AF488" s="101">
        <f aca="true" t="shared" si="560" ref="AF488:AU488">AF489+AF490+AF491+AF493+AF495+AF497+AF512+AF508</f>
        <v>21080</v>
      </c>
      <c r="AG488" s="101">
        <f t="shared" si="560"/>
        <v>0</v>
      </c>
      <c r="AH488" s="101">
        <f t="shared" si="560"/>
        <v>20999</v>
      </c>
      <c r="AI488" s="101">
        <f t="shared" si="560"/>
        <v>606</v>
      </c>
      <c r="AJ488" s="101">
        <f t="shared" si="560"/>
        <v>606</v>
      </c>
      <c r="AK488" s="101">
        <f t="shared" si="560"/>
        <v>21686</v>
      </c>
      <c r="AL488" s="101">
        <f t="shared" si="560"/>
        <v>0</v>
      </c>
      <c r="AM488" s="101">
        <f t="shared" si="560"/>
        <v>21605</v>
      </c>
      <c r="AN488" s="101">
        <f t="shared" si="560"/>
        <v>-21605</v>
      </c>
      <c r="AO488" s="101">
        <f t="shared" si="560"/>
        <v>0</v>
      </c>
      <c r="AP488" s="101">
        <f t="shared" si="560"/>
        <v>0</v>
      </c>
      <c r="AQ488" s="101">
        <f t="shared" si="560"/>
        <v>0</v>
      </c>
      <c r="AR488" s="101">
        <f t="shared" si="560"/>
        <v>0</v>
      </c>
      <c r="AS488" s="101">
        <f t="shared" si="560"/>
        <v>0</v>
      </c>
      <c r="AT488" s="101">
        <f t="shared" si="560"/>
        <v>0</v>
      </c>
      <c r="AU488" s="101">
        <f t="shared" si="560"/>
        <v>0</v>
      </c>
      <c r="AV488" s="216"/>
      <c r="AW488" s="216"/>
      <c r="AX488" s="101">
        <f>AX489+AX490+AX491+AX493+AX495+AX497+AX512+AX508</f>
        <v>0</v>
      </c>
      <c r="AY488" s="101">
        <f>AY489+AY490+AY491+AY493+AY495+AY497+AY512+AY508</f>
        <v>0</v>
      </c>
      <c r="AZ488" s="216"/>
      <c r="BA488" s="216"/>
      <c r="BB488" s="216"/>
      <c r="BC488" s="216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5"/>
      <c r="BW488" s="25"/>
      <c r="BX488" s="25"/>
    </row>
    <row r="489" spans="1:76" s="26" customFormat="1" ht="66" customHeight="1" hidden="1">
      <c r="A489" s="98" t="s">
        <v>136</v>
      </c>
      <c r="B489" s="99" t="s">
        <v>3</v>
      </c>
      <c r="C489" s="99" t="s">
        <v>148</v>
      </c>
      <c r="D489" s="100" t="s">
        <v>121</v>
      </c>
      <c r="E489" s="99" t="s">
        <v>137</v>
      </c>
      <c r="F489" s="87">
        <v>51395</v>
      </c>
      <c r="G489" s="87">
        <f>H489-F489</f>
        <v>-7016</v>
      </c>
      <c r="H489" s="87">
        <f>1070+220+41500+387+590+1366-838+47+37</f>
        <v>44379</v>
      </c>
      <c r="I489" s="87"/>
      <c r="J489" s="87">
        <f>1137+230+45102+402+630+1463-897+39+51</f>
        <v>48157</v>
      </c>
      <c r="K489" s="217"/>
      <c r="L489" s="217"/>
      <c r="M489" s="87">
        <v>48157</v>
      </c>
      <c r="N489" s="87">
        <f>O489-M489</f>
        <v>-48157</v>
      </c>
      <c r="O489" s="87"/>
      <c r="P489" s="87"/>
      <c r="Q489" s="87"/>
      <c r="R489" s="87"/>
      <c r="S489" s="87"/>
      <c r="T489" s="87"/>
      <c r="U489" s="87"/>
      <c r="V489" s="216"/>
      <c r="W489" s="216"/>
      <c r="X489" s="216"/>
      <c r="Y489" s="216"/>
      <c r="Z489" s="216"/>
      <c r="AA489" s="218"/>
      <c r="AB489" s="218"/>
      <c r="AC489" s="218"/>
      <c r="AD489" s="218"/>
      <c r="AE489" s="218"/>
      <c r="AF489" s="216"/>
      <c r="AG489" s="216"/>
      <c r="AH489" s="216"/>
      <c r="AI489" s="216"/>
      <c r="AJ489" s="216"/>
      <c r="AK489" s="217"/>
      <c r="AL489" s="217"/>
      <c r="AM489" s="217"/>
      <c r="AN489" s="216"/>
      <c r="AO489" s="216"/>
      <c r="AP489" s="216"/>
      <c r="AQ489" s="216"/>
      <c r="AR489" s="216"/>
      <c r="AS489" s="216"/>
      <c r="AT489" s="216"/>
      <c r="AU489" s="216"/>
      <c r="AV489" s="216"/>
      <c r="AW489" s="216"/>
      <c r="AX489" s="216"/>
      <c r="AY489" s="216"/>
      <c r="AZ489" s="216"/>
      <c r="BA489" s="216"/>
      <c r="BB489" s="216"/>
      <c r="BC489" s="216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5"/>
      <c r="BW489" s="25"/>
      <c r="BX489" s="25"/>
    </row>
    <row r="490" spans="1:76" s="26" customFormat="1" ht="16.5" customHeight="1" hidden="1">
      <c r="A490" s="98" t="s">
        <v>10</v>
      </c>
      <c r="B490" s="99" t="s">
        <v>3</v>
      </c>
      <c r="C490" s="99" t="s">
        <v>148</v>
      </c>
      <c r="D490" s="100" t="s">
        <v>121</v>
      </c>
      <c r="E490" s="99" t="s">
        <v>17</v>
      </c>
      <c r="F490" s="87"/>
      <c r="G490" s="87">
        <f>H490-F490</f>
        <v>90</v>
      </c>
      <c r="H490" s="87">
        <v>90</v>
      </c>
      <c r="I490" s="87"/>
      <c r="J490" s="87">
        <v>90</v>
      </c>
      <c r="K490" s="217"/>
      <c r="L490" s="217"/>
      <c r="M490" s="87">
        <v>90</v>
      </c>
      <c r="N490" s="87">
        <f>O490-M490</f>
        <v>-90</v>
      </c>
      <c r="O490" s="87"/>
      <c r="P490" s="87"/>
      <c r="Q490" s="87"/>
      <c r="R490" s="87"/>
      <c r="S490" s="87"/>
      <c r="T490" s="87"/>
      <c r="U490" s="87"/>
      <c r="V490" s="216"/>
      <c r="W490" s="216"/>
      <c r="X490" s="216"/>
      <c r="Y490" s="216"/>
      <c r="Z490" s="216"/>
      <c r="AA490" s="218"/>
      <c r="AB490" s="218"/>
      <c r="AC490" s="218"/>
      <c r="AD490" s="218"/>
      <c r="AE490" s="218"/>
      <c r="AF490" s="216"/>
      <c r="AG490" s="216"/>
      <c r="AH490" s="216"/>
      <c r="AI490" s="216"/>
      <c r="AJ490" s="216"/>
      <c r="AK490" s="217"/>
      <c r="AL490" s="217"/>
      <c r="AM490" s="217"/>
      <c r="AN490" s="216"/>
      <c r="AO490" s="216"/>
      <c r="AP490" s="216"/>
      <c r="AQ490" s="216"/>
      <c r="AR490" s="216"/>
      <c r="AS490" s="216"/>
      <c r="AT490" s="216"/>
      <c r="AU490" s="216"/>
      <c r="AV490" s="216"/>
      <c r="AW490" s="216"/>
      <c r="AX490" s="216"/>
      <c r="AY490" s="216"/>
      <c r="AZ490" s="216"/>
      <c r="BA490" s="216"/>
      <c r="BB490" s="216"/>
      <c r="BC490" s="216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5"/>
      <c r="BW490" s="25"/>
      <c r="BX490" s="25"/>
    </row>
    <row r="491" spans="1:76" s="26" customFormat="1" ht="49.5" customHeight="1" hidden="1">
      <c r="A491" s="98" t="s">
        <v>247</v>
      </c>
      <c r="B491" s="99" t="s">
        <v>3</v>
      </c>
      <c r="C491" s="99" t="s">
        <v>148</v>
      </c>
      <c r="D491" s="100" t="s">
        <v>180</v>
      </c>
      <c r="E491" s="99"/>
      <c r="F491" s="101">
        <f aca="true" t="shared" si="561" ref="F491:U491">F492</f>
        <v>1500</v>
      </c>
      <c r="G491" s="101">
        <f t="shared" si="561"/>
        <v>0</v>
      </c>
      <c r="H491" s="101">
        <f t="shared" si="561"/>
        <v>1500</v>
      </c>
      <c r="I491" s="101">
        <f t="shared" si="561"/>
        <v>0</v>
      </c>
      <c r="J491" s="101">
        <f t="shared" si="561"/>
        <v>1600</v>
      </c>
      <c r="K491" s="101">
        <f t="shared" si="561"/>
        <v>0</v>
      </c>
      <c r="L491" s="101">
        <f t="shared" si="561"/>
        <v>0</v>
      </c>
      <c r="M491" s="101">
        <f t="shared" si="561"/>
        <v>1600</v>
      </c>
      <c r="N491" s="101">
        <f t="shared" si="561"/>
        <v>-1600</v>
      </c>
      <c r="O491" s="101">
        <f t="shared" si="561"/>
        <v>0</v>
      </c>
      <c r="P491" s="101">
        <f t="shared" si="561"/>
        <v>0</v>
      </c>
      <c r="Q491" s="101">
        <f t="shared" si="561"/>
        <v>0</v>
      </c>
      <c r="R491" s="101">
        <f t="shared" si="561"/>
        <v>0</v>
      </c>
      <c r="S491" s="101">
        <f t="shared" si="561"/>
        <v>0</v>
      </c>
      <c r="T491" s="101">
        <f t="shared" si="561"/>
        <v>0</v>
      </c>
      <c r="U491" s="101">
        <f t="shared" si="561"/>
        <v>0</v>
      </c>
      <c r="V491" s="216"/>
      <c r="W491" s="216"/>
      <c r="X491" s="216"/>
      <c r="Y491" s="216"/>
      <c r="Z491" s="216"/>
      <c r="AA491" s="218"/>
      <c r="AB491" s="218"/>
      <c r="AC491" s="218"/>
      <c r="AD491" s="218"/>
      <c r="AE491" s="218"/>
      <c r="AF491" s="216"/>
      <c r="AG491" s="216"/>
      <c r="AH491" s="216"/>
      <c r="AI491" s="216"/>
      <c r="AJ491" s="216"/>
      <c r="AK491" s="217"/>
      <c r="AL491" s="217"/>
      <c r="AM491" s="217"/>
      <c r="AN491" s="216"/>
      <c r="AO491" s="216"/>
      <c r="AP491" s="216"/>
      <c r="AQ491" s="216"/>
      <c r="AR491" s="216"/>
      <c r="AS491" s="216"/>
      <c r="AT491" s="216"/>
      <c r="AU491" s="216"/>
      <c r="AV491" s="216"/>
      <c r="AW491" s="216"/>
      <c r="AX491" s="216"/>
      <c r="AY491" s="216"/>
      <c r="AZ491" s="216"/>
      <c r="BA491" s="216"/>
      <c r="BB491" s="216"/>
      <c r="BC491" s="216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5"/>
      <c r="BW491" s="25"/>
      <c r="BX491" s="25"/>
    </row>
    <row r="492" spans="1:76" s="26" customFormat="1" ht="82.5" customHeight="1" hidden="1">
      <c r="A492" s="98" t="s">
        <v>244</v>
      </c>
      <c r="B492" s="99" t="s">
        <v>3</v>
      </c>
      <c r="C492" s="99" t="s">
        <v>148</v>
      </c>
      <c r="D492" s="100" t="s">
        <v>180</v>
      </c>
      <c r="E492" s="99" t="s">
        <v>142</v>
      </c>
      <c r="F492" s="87">
        <v>1500</v>
      </c>
      <c r="G492" s="87">
        <f>H492-F492</f>
        <v>0</v>
      </c>
      <c r="H492" s="87">
        <v>1500</v>
      </c>
      <c r="I492" s="87"/>
      <c r="J492" s="87">
        <v>1600</v>
      </c>
      <c r="K492" s="217"/>
      <c r="L492" s="217"/>
      <c r="M492" s="87">
        <v>1600</v>
      </c>
      <c r="N492" s="87">
        <f>O492-M492</f>
        <v>-1600</v>
      </c>
      <c r="O492" s="87"/>
      <c r="P492" s="87"/>
      <c r="Q492" s="87"/>
      <c r="R492" s="87"/>
      <c r="S492" s="87"/>
      <c r="T492" s="87"/>
      <c r="U492" s="87"/>
      <c r="V492" s="216"/>
      <c r="W492" s="216"/>
      <c r="X492" s="216"/>
      <c r="Y492" s="216"/>
      <c r="Z492" s="216"/>
      <c r="AA492" s="218"/>
      <c r="AB492" s="218"/>
      <c r="AC492" s="218"/>
      <c r="AD492" s="218"/>
      <c r="AE492" s="218"/>
      <c r="AF492" s="216"/>
      <c r="AG492" s="216"/>
      <c r="AH492" s="216"/>
      <c r="AI492" s="216"/>
      <c r="AJ492" s="216"/>
      <c r="AK492" s="217"/>
      <c r="AL492" s="217"/>
      <c r="AM492" s="217"/>
      <c r="AN492" s="216"/>
      <c r="AO492" s="216"/>
      <c r="AP492" s="216"/>
      <c r="AQ492" s="216"/>
      <c r="AR492" s="216"/>
      <c r="AS492" s="216"/>
      <c r="AT492" s="216"/>
      <c r="AU492" s="216"/>
      <c r="AV492" s="216"/>
      <c r="AW492" s="216"/>
      <c r="AX492" s="216"/>
      <c r="AY492" s="216"/>
      <c r="AZ492" s="216"/>
      <c r="BA492" s="216"/>
      <c r="BB492" s="216"/>
      <c r="BC492" s="216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5"/>
      <c r="BW492" s="25"/>
      <c r="BX492" s="25"/>
    </row>
    <row r="493" spans="1:76" s="26" customFormat="1" ht="66" customHeight="1" hidden="1">
      <c r="A493" s="98" t="s">
        <v>251</v>
      </c>
      <c r="B493" s="99" t="s">
        <v>3</v>
      </c>
      <c r="C493" s="99" t="s">
        <v>148</v>
      </c>
      <c r="D493" s="100" t="s">
        <v>180</v>
      </c>
      <c r="E493" s="99"/>
      <c r="F493" s="87"/>
      <c r="G493" s="87"/>
      <c r="H493" s="87"/>
      <c r="I493" s="87"/>
      <c r="J493" s="87"/>
      <c r="K493" s="217"/>
      <c r="L493" s="217"/>
      <c r="M493" s="87">
        <f aca="true" t="shared" si="562" ref="M493:U493">M494</f>
        <v>0</v>
      </c>
      <c r="N493" s="87">
        <f t="shared" si="562"/>
        <v>0</v>
      </c>
      <c r="O493" s="87">
        <f t="shared" si="562"/>
        <v>0</v>
      </c>
      <c r="P493" s="87">
        <f t="shared" si="562"/>
        <v>0</v>
      </c>
      <c r="Q493" s="87">
        <f t="shared" si="562"/>
        <v>0</v>
      </c>
      <c r="R493" s="87">
        <f t="shared" si="562"/>
        <v>0</v>
      </c>
      <c r="S493" s="87">
        <f t="shared" si="562"/>
        <v>0</v>
      </c>
      <c r="T493" s="87">
        <f t="shared" si="562"/>
        <v>0</v>
      </c>
      <c r="U493" s="87">
        <f t="shared" si="562"/>
        <v>0</v>
      </c>
      <c r="V493" s="216"/>
      <c r="W493" s="216"/>
      <c r="X493" s="216"/>
      <c r="Y493" s="216"/>
      <c r="Z493" s="216"/>
      <c r="AA493" s="218"/>
      <c r="AB493" s="218"/>
      <c r="AC493" s="218"/>
      <c r="AD493" s="218"/>
      <c r="AE493" s="218"/>
      <c r="AF493" s="216"/>
      <c r="AG493" s="216"/>
      <c r="AH493" s="216"/>
      <c r="AI493" s="216"/>
      <c r="AJ493" s="216"/>
      <c r="AK493" s="217"/>
      <c r="AL493" s="217"/>
      <c r="AM493" s="217"/>
      <c r="AN493" s="216"/>
      <c r="AO493" s="216"/>
      <c r="AP493" s="216"/>
      <c r="AQ493" s="216"/>
      <c r="AR493" s="216"/>
      <c r="AS493" s="216"/>
      <c r="AT493" s="216"/>
      <c r="AU493" s="216"/>
      <c r="AV493" s="216"/>
      <c r="AW493" s="216"/>
      <c r="AX493" s="216"/>
      <c r="AY493" s="216"/>
      <c r="AZ493" s="216"/>
      <c r="BA493" s="216"/>
      <c r="BB493" s="216"/>
      <c r="BC493" s="216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5"/>
      <c r="BW493" s="25"/>
      <c r="BX493" s="25"/>
    </row>
    <row r="494" spans="1:76" s="26" customFormat="1" ht="82.5" customHeight="1" hidden="1">
      <c r="A494" s="98" t="s">
        <v>244</v>
      </c>
      <c r="B494" s="99" t="s">
        <v>3</v>
      </c>
      <c r="C494" s="99" t="s">
        <v>148</v>
      </c>
      <c r="D494" s="100" t="s">
        <v>180</v>
      </c>
      <c r="E494" s="99" t="s">
        <v>142</v>
      </c>
      <c r="F494" s="87"/>
      <c r="G494" s="87"/>
      <c r="H494" s="87"/>
      <c r="I494" s="87"/>
      <c r="J494" s="87"/>
      <c r="K494" s="217"/>
      <c r="L494" s="217"/>
      <c r="M494" s="87"/>
      <c r="N494" s="87">
        <f>O494-M494</f>
        <v>0</v>
      </c>
      <c r="O494" s="87"/>
      <c r="P494" s="87"/>
      <c r="Q494" s="87"/>
      <c r="R494" s="87"/>
      <c r="S494" s="87"/>
      <c r="T494" s="87"/>
      <c r="U494" s="87"/>
      <c r="V494" s="216"/>
      <c r="W494" s="216"/>
      <c r="X494" s="216"/>
      <c r="Y494" s="216"/>
      <c r="Z494" s="216"/>
      <c r="AA494" s="218"/>
      <c r="AB494" s="218"/>
      <c r="AC494" s="218"/>
      <c r="AD494" s="218"/>
      <c r="AE494" s="218"/>
      <c r="AF494" s="216"/>
      <c r="AG494" s="216"/>
      <c r="AH494" s="216"/>
      <c r="AI494" s="216"/>
      <c r="AJ494" s="216"/>
      <c r="AK494" s="217"/>
      <c r="AL494" s="217"/>
      <c r="AM494" s="217"/>
      <c r="AN494" s="216"/>
      <c r="AO494" s="216"/>
      <c r="AP494" s="216"/>
      <c r="AQ494" s="216"/>
      <c r="AR494" s="216"/>
      <c r="AS494" s="216"/>
      <c r="AT494" s="216"/>
      <c r="AU494" s="216"/>
      <c r="AV494" s="216"/>
      <c r="AW494" s="216"/>
      <c r="AX494" s="216"/>
      <c r="AY494" s="216"/>
      <c r="AZ494" s="216"/>
      <c r="BA494" s="216"/>
      <c r="BB494" s="216"/>
      <c r="BC494" s="216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5"/>
      <c r="BW494" s="25"/>
      <c r="BX494" s="25"/>
    </row>
    <row r="495" spans="1:76" s="26" customFormat="1" ht="82.5" customHeight="1" hidden="1">
      <c r="A495" s="98" t="s">
        <v>250</v>
      </c>
      <c r="B495" s="99" t="s">
        <v>3</v>
      </c>
      <c r="C495" s="99" t="s">
        <v>148</v>
      </c>
      <c r="D495" s="100" t="s">
        <v>181</v>
      </c>
      <c r="E495" s="99"/>
      <c r="F495" s="101">
        <f aca="true" t="shared" si="563" ref="F495:U495">F496</f>
        <v>1505</v>
      </c>
      <c r="G495" s="101">
        <f t="shared" si="563"/>
        <v>-5</v>
      </c>
      <c r="H495" s="101">
        <f t="shared" si="563"/>
        <v>1500</v>
      </c>
      <c r="I495" s="101">
        <f t="shared" si="563"/>
        <v>0</v>
      </c>
      <c r="J495" s="101">
        <f t="shared" si="563"/>
        <v>1600</v>
      </c>
      <c r="K495" s="101">
        <f t="shared" si="563"/>
        <v>0</v>
      </c>
      <c r="L495" s="101">
        <f t="shared" si="563"/>
        <v>0</v>
      </c>
      <c r="M495" s="101">
        <f t="shared" si="563"/>
        <v>1600</v>
      </c>
      <c r="N495" s="101">
        <f t="shared" si="563"/>
        <v>-1600</v>
      </c>
      <c r="O495" s="101">
        <f t="shared" si="563"/>
        <v>0</v>
      </c>
      <c r="P495" s="101">
        <f t="shared" si="563"/>
        <v>0</v>
      </c>
      <c r="Q495" s="101">
        <f t="shared" si="563"/>
        <v>0</v>
      </c>
      <c r="R495" s="101">
        <f t="shared" si="563"/>
        <v>0</v>
      </c>
      <c r="S495" s="101">
        <f t="shared" si="563"/>
        <v>0</v>
      </c>
      <c r="T495" s="101">
        <f t="shared" si="563"/>
        <v>0</v>
      </c>
      <c r="U495" s="101">
        <f t="shared" si="563"/>
        <v>0</v>
      </c>
      <c r="V495" s="216"/>
      <c r="W495" s="216"/>
      <c r="X495" s="216"/>
      <c r="Y495" s="216"/>
      <c r="Z495" s="216"/>
      <c r="AA495" s="218"/>
      <c r="AB495" s="218"/>
      <c r="AC495" s="218"/>
      <c r="AD495" s="218"/>
      <c r="AE495" s="218"/>
      <c r="AF495" s="216"/>
      <c r="AG495" s="216"/>
      <c r="AH495" s="216"/>
      <c r="AI495" s="216"/>
      <c r="AJ495" s="216"/>
      <c r="AK495" s="217"/>
      <c r="AL495" s="217"/>
      <c r="AM495" s="217"/>
      <c r="AN495" s="216"/>
      <c r="AO495" s="216"/>
      <c r="AP495" s="216"/>
      <c r="AQ495" s="216"/>
      <c r="AR495" s="216"/>
      <c r="AS495" s="216"/>
      <c r="AT495" s="216"/>
      <c r="AU495" s="216"/>
      <c r="AV495" s="216"/>
      <c r="AW495" s="216"/>
      <c r="AX495" s="216"/>
      <c r="AY495" s="216"/>
      <c r="AZ495" s="216"/>
      <c r="BA495" s="216"/>
      <c r="BB495" s="216"/>
      <c r="BC495" s="216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5"/>
      <c r="BW495" s="25"/>
      <c r="BX495" s="25"/>
    </row>
    <row r="496" spans="1:76" s="26" customFormat="1" ht="82.5" customHeight="1" hidden="1">
      <c r="A496" s="98" t="s">
        <v>244</v>
      </c>
      <c r="B496" s="99" t="s">
        <v>3</v>
      </c>
      <c r="C496" s="99" t="s">
        <v>148</v>
      </c>
      <c r="D496" s="100" t="s">
        <v>181</v>
      </c>
      <c r="E496" s="99" t="s">
        <v>142</v>
      </c>
      <c r="F496" s="87">
        <v>1505</v>
      </c>
      <c r="G496" s="87">
        <f>H496-F496</f>
        <v>-5</v>
      </c>
      <c r="H496" s="87">
        <v>1500</v>
      </c>
      <c r="I496" s="87"/>
      <c r="J496" s="87">
        <v>1600</v>
      </c>
      <c r="K496" s="217"/>
      <c r="L496" s="217"/>
      <c r="M496" s="87">
        <v>1600</v>
      </c>
      <c r="N496" s="87">
        <f>O496-M496</f>
        <v>-1600</v>
      </c>
      <c r="O496" s="87"/>
      <c r="P496" s="87"/>
      <c r="Q496" s="87"/>
      <c r="R496" s="87"/>
      <c r="S496" s="87"/>
      <c r="T496" s="87"/>
      <c r="U496" s="87"/>
      <c r="V496" s="216"/>
      <c r="W496" s="216"/>
      <c r="X496" s="216"/>
      <c r="Y496" s="216"/>
      <c r="Z496" s="216"/>
      <c r="AA496" s="218"/>
      <c r="AB496" s="218"/>
      <c r="AC496" s="218"/>
      <c r="AD496" s="218"/>
      <c r="AE496" s="218"/>
      <c r="AF496" s="216"/>
      <c r="AG496" s="216"/>
      <c r="AH496" s="216"/>
      <c r="AI496" s="216"/>
      <c r="AJ496" s="216"/>
      <c r="AK496" s="217"/>
      <c r="AL496" s="217"/>
      <c r="AM496" s="217"/>
      <c r="AN496" s="216"/>
      <c r="AO496" s="216"/>
      <c r="AP496" s="216"/>
      <c r="AQ496" s="216"/>
      <c r="AR496" s="216"/>
      <c r="AS496" s="216"/>
      <c r="AT496" s="216"/>
      <c r="AU496" s="216"/>
      <c r="AV496" s="216"/>
      <c r="AW496" s="216"/>
      <c r="AX496" s="216"/>
      <c r="AY496" s="216"/>
      <c r="AZ496" s="216"/>
      <c r="BA496" s="216"/>
      <c r="BB496" s="216"/>
      <c r="BC496" s="216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5"/>
      <c r="BW496" s="25"/>
      <c r="BX496" s="25"/>
    </row>
    <row r="497" spans="1:76" s="26" customFormat="1" ht="82.5" customHeight="1" hidden="1">
      <c r="A497" s="98" t="s">
        <v>269</v>
      </c>
      <c r="B497" s="99" t="s">
        <v>3</v>
      </c>
      <c r="C497" s="99" t="s">
        <v>148</v>
      </c>
      <c r="D497" s="100" t="s">
        <v>267</v>
      </c>
      <c r="E497" s="99"/>
      <c r="F497" s="87"/>
      <c r="G497" s="87"/>
      <c r="H497" s="87"/>
      <c r="I497" s="87"/>
      <c r="J497" s="87"/>
      <c r="K497" s="217"/>
      <c r="L497" s="217"/>
      <c r="M497" s="87"/>
      <c r="N497" s="87">
        <f aca="true" t="shared" si="564" ref="N497:U497">N498+N500+N502</f>
        <v>20657</v>
      </c>
      <c r="O497" s="87">
        <f t="shared" si="564"/>
        <v>20657</v>
      </c>
      <c r="P497" s="87">
        <f t="shared" si="564"/>
        <v>0</v>
      </c>
      <c r="Q497" s="87">
        <f t="shared" si="564"/>
        <v>20657</v>
      </c>
      <c r="R497" s="87">
        <f t="shared" si="564"/>
        <v>0</v>
      </c>
      <c r="S497" s="87">
        <f t="shared" si="564"/>
        <v>0</v>
      </c>
      <c r="T497" s="87">
        <f t="shared" si="564"/>
        <v>20657</v>
      </c>
      <c r="U497" s="87">
        <f t="shared" si="564"/>
        <v>20657</v>
      </c>
      <c r="V497" s="87">
        <f aca="true" t="shared" si="565" ref="V497:AB497">V498+V500+V502</f>
        <v>0</v>
      </c>
      <c r="W497" s="87">
        <f t="shared" si="565"/>
        <v>0</v>
      </c>
      <c r="X497" s="87">
        <f t="shared" si="565"/>
        <v>20657</v>
      </c>
      <c r="Y497" s="87">
        <f t="shared" si="565"/>
        <v>20657</v>
      </c>
      <c r="Z497" s="87">
        <f t="shared" si="565"/>
        <v>0</v>
      </c>
      <c r="AA497" s="88">
        <f t="shared" si="565"/>
        <v>20657</v>
      </c>
      <c r="AB497" s="88">
        <f t="shared" si="565"/>
        <v>20657</v>
      </c>
      <c r="AC497" s="88">
        <f>AC498+AC500+AC502</f>
        <v>0</v>
      </c>
      <c r="AD497" s="88">
        <f>AD498+AD500+AD502</f>
        <v>0</v>
      </c>
      <c r="AE497" s="88"/>
      <c r="AF497" s="87">
        <f>AF498+AF500+AF502</f>
        <v>20657</v>
      </c>
      <c r="AG497" s="87">
        <f>AG498+AG500+AG502</f>
        <v>0</v>
      </c>
      <c r="AH497" s="87">
        <f>AH498+AH500+AH502</f>
        <v>20657</v>
      </c>
      <c r="AI497" s="87">
        <f aca="true" t="shared" si="566" ref="AI497:AU497">AI498+AI500+AI502+AI506</f>
        <v>606</v>
      </c>
      <c r="AJ497" s="87">
        <f t="shared" si="566"/>
        <v>606</v>
      </c>
      <c r="AK497" s="87">
        <f t="shared" si="566"/>
        <v>21263</v>
      </c>
      <c r="AL497" s="87">
        <f t="shared" si="566"/>
        <v>0</v>
      </c>
      <c r="AM497" s="87">
        <f t="shared" si="566"/>
        <v>21263</v>
      </c>
      <c r="AN497" s="87">
        <f t="shared" si="566"/>
        <v>-21263</v>
      </c>
      <c r="AO497" s="87">
        <f t="shared" si="566"/>
        <v>0</v>
      </c>
      <c r="AP497" s="87">
        <f t="shared" si="566"/>
        <v>0</v>
      </c>
      <c r="AQ497" s="87">
        <f t="shared" si="566"/>
        <v>0</v>
      </c>
      <c r="AR497" s="87">
        <f t="shared" si="566"/>
        <v>0</v>
      </c>
      <c r="AS497" s="87">
        <f t="shared" si="566"/>
        <v>0</v>
      </c>
      <c r="AT497" s="87">
        <f t="shared" si="566"/>
        <v>0</v>
      </c>
      <c r="AU497" s="87">
        <f t="shared" si="566"/>
        <v>0</v>
      </c>
      <c r="AV497" s="216"/>
      <c r="AW497" s="216"/>
      <c r="AX497" s="87">
        <f>AX498+AX500+AX502+AX506</f>
        <v>0</v>
      </c>
      <c r="AY497" s="87">
        <f>AY498+AY500+AY502+AY506</f>
        <v>0</v>
      </c>
      <c r="AZ497" s="216"/>
      <c r="BA497" s="216"/>
      <c r="BB497" s="216"/>
      <c r="BC497" s="216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5"/>
      <c r="BW497" s="25"/>
      <c r="BX497" s="25"/>
    </row>
    <row r="498" spans="1:76" s="26" customFormat="1" ht="66" customHeight="1" hidden="1">
      <c r="A498" s="98" t="s">
        <v>302</v>
      </c>
      <c r="B498" s="99" t="s">
        <v>3</v>
      </c>
      <c r="C498" s="99" t="s">
        <v>148</v>
      </c>
      <c r="D498" s="100" t="s">
        <v>284</v>
      </c>
      <c r="E498" s="99"/>
      <c r="F498" s="87"/>
      <c r="G498" s="87"/>
      <c r="H498" s="87"/>
      <c r="I498" s="87"/>
      <c r="J498" s="87"/>
      <c r="K498" s="217"/>
      <c r="L498" s="217"/>
      <c r="M498" s="87"/>
      <c r="N498" s="87">
        <f aca="true" t="shared" si="567" ref="N498:AY498">N499</f>
        <v>250</v>
      </c>
      <c r="O498" s="87">
        <f t="shared" si="567"/>
        <v>250</v>
      </c>
      <c r="P498" s="87">
        <f t="shared" si="567"/>
        <v>0</v>
      </c>
      <c r="Q498" s="87">
        <f t="shared" si="567"/>
        <v>250</v>
      </c>
      <c r="R498" s="87">
        <f t="shared" si="567"/>
        <v>0</v>
      </c>
      <c r="S498" s="87">
        <f t="shared" si="567"/>
        <v>0</v>
      </c>
      <c r="T498" s="87">
        <f t="shared" si="567"/>
        <v>250</v>
      </c>
      <c r="U498" s="87">
        <f t="shared" si="567"/>
        <v>250</v>
      </c>
      <c r="V498" s="87">
        <f t="shared" si="567"/>
        <v>0</v>
      </c>
      <c r="W498" s="87">
        <f t="shared" si="567"/>
        <v>0</v>
      </c>
      <c r="X498" s="87">
        <f t="shared" si="567"/>
        <v>250</v>
      </c>
      <c r="Y498" s="87">
        <f t="shared" si="567"/>
        <v>250</v>
      </c>
      <c r="Z498" s="87">
        <f t="shared" si="567"/>
        <v>0</v>
      </c>
      <c r="AA498" s="88">
        <f t="shared" si="567"/>
        <v>250</v>
      </c>
      <c r="AB498" s="88">
        <f t="shared" si="567"/>
        <v>250</v>
      </c>
      <c r="AC498" s="88">
        <f t="shared" si="567"/>
        <v>0</v>
      </c>
      <c r="AD498" s="88">
        <f t="shared" si="567"/>
        <v>0</v>
      </c>
      <c r="AE498" s="88"/>
      <c r="AF498" s="87">
        <f t="shared" si="567"/>
        <v>250</v>
      </c>
      <c r="AG498" s="87">
        <f t="shared" si="567"/>
        <v>0</v>
      </c>
      <c r="AH498" s="87">
        <f t="shared" si="567"/>
        <v>250</v>
      </c>
      <c r="AI498" s="87">
        <f t="shared" si="567"/>
        <v>0</v>
      </c>
      <c r="AJ498" s="87">
        <f t="shared" si="567"/>
        <v>0</v>
      </c>
      <c r="AK498" s="87">
        <f t="shared" si="567"/>
        <v>250</v>
      </c>
      <c r="AL498" s="87">
        <f t="shared" si="567"/>
        <v>0</v>
      </c>
      <c r="AM498" s="87">
        <f t="shared" si="567"/>
        <v>250</v>
      </c>
      <c r="AN498" s="87">
        <f t="shared" si="567"/>
        <v>-250</v>
      </c>
      <c r="AO498" s="87">
        <f t="shared" si="567"/>
        <v>0</v>
      </c>
      <c r="AP498" s="87">
        <f t="shared" si="567"/>
        <v>0</v>
      </c>
      <c r="AQ498" s="87">
        <f t="shared" si="567"/>
        <v>0</v>
      </c>
      <c r="AR498" s="87">
        <f t="shared" si="567"/>
        <v>0</v>
      </c>
      <c r="AS498" s="87">
        <f t="shared" si="567"/>
        <v>0</v>
      </c>
      <c r="AT498" s="87">
        <f t="shared" si="567"/>
        <v>0</v>
      </c>
      <c r="AU498" s="87">
        <f t="shared" si="567"/>
        <v>0</v>
      </c>
      <c r="AV498" s="216"/>
      <c r="AW498" s="216"/>
      <c r="AX498" s="87">
        <f t="shared" si="567"/>
        <v>0</v>
      </c>
      <c r="AY498" s="87">
        <f t="shared" si="567"/>
        <v>0</v>
      </c>
      <c r="AZ498" s="216"/>
      <c r="BA498" s="216"/>
      <c r="BB498" s="216"/>
      <c r="BC498" s="216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5"/>
      <c r="BW498" s="25"/>
      <c r="BX498" s="25"/>
    </row>
    <row r="499" spans="1:76" s="26" customFormat="1" ht="82.5" customHeight="1" hidden="1">
      <c r="A499" s="98" t="s">
        <v>244</v>
      </c>
      <c r="B499" s="99" t="s">
        <v>3</v>
      </c>
      <c r="C499" s="99" t="s">
        <v>148</v>
      </c>
      <c r="D499" s="100" t="s">
        <v>284</v>
      </c>
      <c r="E499" s="99" t="s">
        <v>142</v>
      </c>
      <c r="F499" s="87"/>
      <c r="G499" s="87"/>
      <c r="H499" s="87"/>
      <c r="I499" s="87"/>
      <c r="J499" s="87"/>
      <c r="K499" s="217"/>
      <c r="L499" s="217"/>
      <c r="M499" s="87"/>
      <c r="N499" s="87">
        <f>O499-M499</f>
        <v>250</v>
      </c>
      <c r="O499" s="87">
        <v>250</v>
      </c>
      <c r="P499" s="87"/>
      <c r="Q499" s="87">
        <v>250</v>
      </c>
      <c r="R499" s="216"/>
      <c r="S499" s="216"/>
      <c r="T499" s="87">
        <f>O499+R499</f>
        <v>250</v>
      </c>
      <c r="U499" s="87">
        <f>Q499+S499</f>
        <v>250</v>
      </c>
      <c r="V499" s="216"/>
      <c r="W499" s="216"/>
      <c r="X499" s="87">
        <f>T499+V499</f>
        <v>250</v>
      </c>
      <c r="Y499" s="87">
        <f>U499+W499</f>
        <v>250</v>
      </c>
      <c r="Z499" s="216"/>
      <c r="AA499" s="88">
        <f>X499+Z499</f>
        <v>250</v>
      </c>
      <c r="AB499" s="88">
        <f>Y499</f>
        <v>250</v>
      </c>
      <c r="AC499" s="218"/>
      <c r="AD499" s="218"/>
      <c r="AE499" s="218"/>
      <c r="AF499" s="87">
        <f>AA499+AC499</f>
        <v>250</v>
      </c>
      <c r="AG499" s="216"/>
      <c r="AH499" s="87">
        <f>AB499</f>
        <v>250</v>
      </c>
      <c r="AI499" s="216"/>
      <c r="AJ499" s="216"/>
      <c r="AK499" s="87">
        <f>AF499+AI499</f>
        <v>250</v>
      </c>
      <c r="AL499" s="87">
        <f>AG499</f>
        <v>0</v>
      </c>
      <c r="AM499" s="87">
        <f>AH499+AJ499</f>
        <v>250</v>
      </c>
      <c r="AN499" s="87">
        <f>AO499-AM499</f>
        <v>-250</v>
      </c>
      <c r="AO499" s="216"/>
      <c r="AP499" s="216"/>
      <c r="AQ499" s="216"/>
      <c r="AR499" s="216"/>
      <c r="AS499" s="216"/>
      <c r="AT499" s="87">
        <f>AO499+AR499</f>
        <v>0</v>
      </c>
      <c r="AU499" s="87">
        <f>AQ499+AS499</f>
        <v>0</v>
      </c>
      <c r="AV499" s="216"/>
      <c r="AW499" s="216"/>
      <c r="AX499" s="87">
        <f>AR499+AU499</f>
        <v>0</v>
      </c>
      <c r="AY499" s="87">
        <f>AT499+AV499</f>
        <v>0</v>
      </c>
      <c r="AZ499" s="216"/>
      <c r="BA499" s="216"/>
      <c r="BB499" s="216"/>
      <c r="BC499" s="216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5"/>
      <c r="BW499" s="25"/>
      <c r="BX499" s="25"/>
    </row>
    <row r="500" spans="1:76" s="26" customFormat="1" ht="99" customHeight="1" hidden="1">
      <c r="A500" s="163" t="s">
        <v>301</v>
      </c>
      <c r="B500" s="99" t="s">
        <v>3</v>
      </c>
      <c r="C500" s="99" t="s">
        <v>148</v>
      </c>
      <c r="D500" s="100" t="s">
        <v>285</v>
      </c>
      <c r="E500" s="99"/>
      <c r="F500" s="87"/>
      <c r="G500" s="87"/>
      <c r="H500" s="87"/>
      <c r="I500" s="87"/>
      <c r="J500" s="87"/>
      <c r="K500" s="217"/>
      <c r="L500" s="217"/>
      <c r="M500" s="87"/>
      <c r="N500" s="87">
        <f aca="true" t="shared" si="568" ref="N500:AY500">N501</f>
        <v>250</v>
      </c>
      <c r="O500" s="87">
        <f t="shared" si="568"/>
        <v>250</v>
      </c>
      <c r="P500" s="87">
        <f t="shared" si="568"/>
        <v>0</v>
      </c>
      <c r="Q500" s="87">
        <f t="shared" si="568"/>
        <v>250</v>
      </c>
      <c r="R500" s="87">
        <f t="shared" si="568"/>
        <v>0</v>
      </c>
      <c r="S500" s="87">
        <f t="shared" si="568"/>
        <v>0</v>
      </c>
      <c r="T500" s="87">
        <f t="shared" si="568"/>
        <v>250</v>
      </c>
      <c r="U500" s="87">
        <f t="shared" si="568"/>
        <v>250</v>
      </c>
      <c r="V500" s="87">
        <f t="shared" si="568"/>
        <v>0</v>
      </c>
      <c r="W500" s="87">
        <f t="shared" si="568"/>
        <v>0</v>
      </c>
      <c r="X500" s="87">
        <f t="shared" si="568"/>
        <v>250</v>
      </c>
      <c r="Y500" s="87">
        <f t="shared" si="568"/>
        <v>250</v>
      </c>
      <c r="Z500" s="87">
        <f t="shared" si="568"/>
        <v>0</v>
      </c>
      <c r="AA500" s="88">
        <f t="shared" si="568"/>
        <v>250</v>
      </c>
      <c r="AB500" s="88">
        <f t="shared" si="568"/>
        <v>250</v>
      </c>
      <c r="AC500" s="88">
        <f t="shared" si="568"/>
        <v>0</v>
      </c>
      <c r="AD500" s="88">
        <f t="shared" si="568"/>
        <v>0</v>
      </c>
      <c r="AE500" s="88"/>
      <c r="AF500" s="87">
        <f t="shared" si="568"/>
        <v>250</v>
      </c>
      <c r="AG500" s="87">
        <f t="shared" si="568"/>
        <v>0</v>
      </c>
      <c r="AH500" s="87">
        <f t="shared" si="568"/>
        <v>250</v>
      </c>
      <c r="AI500" s="87">
        <f t="shared" si="568"/>
        <v>0</v>
      </c>
      <c r="AJ500" s="87">
        <f t="shared" si="568"/>
        <v>0</v>
      </c>
      <c r="AK500" s="87">
        <f t="shared" si="568"/>
        <v>250</v>
      </c>
      <c r="AL500" s="87">
        <f t="shared" si="568"/>
        <v>0</v>
      </c>
      <c r="AM500" s="87">
        <f t="shared" si="568"/>
        <v>250</v>
      </c>
      <c r="AN500" s="87">
        <f t="shared" si="568"/>
        <v>-250</v>
      </c>
      <c r="AO500" s="87">
        <f t="shared" si="568"/>
        <v>0</v>
      </c>
      <c r="AP500" s="87">
        <f t="shared" si="568"/>
        <v>0</v>
      </c>
      <c r="AQ500" s="87">
        <f t="shared" si="568"/>
        <v>0</v>
      </c>
      <c r="AR500" s="87">
        <f t="shared" si="568"/>
        <v>0</v>
      </c>
      <c r="AS500" s="87">
        <f t="shared" si="568"/>
        <v>0</v>
      </c>
      <c r="AT500" s="87">
        <f t="shared" si="568"/>
        <v>0</v>
      </c>
      <c r="AU500" s="87">
        <f t="shared" si="568"/>
        <v>0</v>
      </c>
      <c r="AV500" s="216"/>
      <c r="AW500" s="216"/>
      <c r="AX500" s="87">
        <f t="shared" si="568"/>
        <v>0</v>
      </c>
      <c r="AY500" s="87">
        <f t="shared" si="568"/>
        <v>0</v>
      </c>
      <c r="AZ500" s="216"/>
      <c r="BA500" s="216"/>
      <c r="BB500" s="216"/>
      <c r="BC500" s="216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5"/>
      <c r="BW500" s="25"/>
      <c r="BX500" s="25"/>
    </row>
    <row r="501" spans="1:76" s="26" customFormat="1" ht="82.5" customHeight="1" hidden="1">
      <c r="A501" s="98" t="s">
        <v>244</v>
      </c>
      <c r="B501" s="99" t="s">
        <v>3</v>
      </c>
      <c r="C501" s="99" t="s">
        <v>148</v>
      </c>
      <c r="D501" s="100" t="s">
        <v>285</v>
      </c>
      <c r="E501" s="99" t="s">
        <v>142</v>
      </c>
      <c r="F501" s="87"/>
      <c r="G501" s="87"/>
      <c r="H501" s="87"/>
      <c r="I501" s="87"/>
      <c r="J501" s="87"/>
      <c r="K501" s="217"/>
      <c r="L501" s="217"/>
      <c r="M501" s="87"/>
      <c r="N501" s="87">
        <f>O501-M501</f>
        <v>250</v>
      </c>
      <c r="O501" s="87">
        <v>250</v>
      </c>
      <c r="P501" s="87"/>
      <c r="Q501" s="87">
        <v>250</v>
      </c>
      <c r="R501" s="216"/>
      <c r="S501" s="216"/>
      <c r="T501" s="87">
        <f>O501+R501</f>
        <v>250</v>
      </c>
      <c r="U501" s="87">
        <f>Q501+S501</f>
        <v>250</v>
      </c>
      <c r="V501" s="216"/>
      <c r="W501" s="216"/>
      <c r="X501" s="87">
        <f>T501+V501</f>
        <v>250</v>
      </c>
      <c r="Y501" s="87">
        <f>U501+W501</f>
        <v>250</v>
      </c>
      <c r="Z501" s="216"/>
      <c r="AA501" s="88">
        <f>X501+Z501</f>
        <v>250</v>
      </c>
      <c r="AB501" s="88">
        <f>Y501</f>
        <v>250</v>
      </c>
      <c r="AC501" s="218"/>
      <c r="AD501" s="218"/>
      <c r="AE501" s="218"/>
      <c r="AF501" s="87">
        <f>AA501+AC501</f>
        <v>250</v>
      </c>
      <c r="AG501" s="216"/>
      <c r="AH501" s="87">
        <f>AB501</f>
        <v>250</v>
      </c>
      <c r="AI501" s="216"/>
      <c r="AJ501" s="216"/>
      <c r="AK501" s="87">
        <f>AF501+AI501</f>
        <v>250</v>
      </c>
      <c r="AL501" s="87">
        <f>AG501</f>
        <v>0</v>
      </c>
      <c r="AM501" s="87">
        <f>AH501+AJ501</f>
        <v>250</v>
      </c>
      <c r="AN501" s="87">
        <f>AO501-AM501</f>
        <v>-250</v>
      </c>
      <c r="AO501" s="216"/>
      <c r="AP501" s="216"/>
      <c r="AQ501" s="216"/>
      <c r="AR501" s="216"/>
      <c r="AS501" s="216"/>
      <c r="AT501" s="216"/>
      <c r="AU501" s="216"/>
      <c r="AV501" s="216"/>
      <c r="AW501" s="216"/>
      <c r="AX501" s="216"/>
      <c r="AY501" s="216"/>
      <c r="AZ501" s="216"/>
      <c r="BA501" s="216"/>
      <c r="BB501" s="216"/>
      <c r="BC501" s="216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5"/>
      <c r="BW501" s="25"/>
      <c r="BX501" s="25"/>
    </row>
    <row r="502" spans="1:76" s="26" customFormat="1" ht="66" customHeight="1" hidden="1">
      <c r="A502" s="98" t="s">
        <v>270</v>
      </c>
      <c r="B502" s="99" t="s">
        <v>3</v>
      </c>
      <c r="C502" s="99" t="s">
        <v>148</v>
      </c>
      <c r="D502" s="100" t="s">
        <v>268</v>
      </c>
      <c r="E502" s="99"/>
      <c r="F502" s="87"/>
      <c r="G502" s="87"/>
      <c r="H502" s="87"/>
      <c r="I502" s="87"/>
      <c r="J502" s="87"/>
      <c r="K502" s="217"/>
      <c r="L502" s="217"/>
      <c r="M502" s="87"/>
      <c r="N502" s="87">
        <f aca="true" t="shared" si="569" ref="N502:AH502">N503</f>
        <v>20157</v>
      </c>
      <c r="O502" s="87">
        <f t="shared" si="569"/>
        <v>20157</v>
      </c>
      <c r="P502" s="87">
        <f t="shared" si="569"/>
        <v>0</v>
      </c>
      <c r="Q502" s="87">
        <f t="shared" si="569"/>
        <v>20157</v>
      </c>
      <c r="R502" s="87">
        <f t="shared" si="569"/>
        <v>0</v>
      </c>
      <c r="S502" s="87">
        <f t="shared" si="569"/>
        <v>0</v>
      </c>
      <c r="T502" s="87">
        <f t="shared" si="569"/>
        <v>20157</v>
      </c>
      <c r="U502" s="87">
        <f t="shared" si="569"/>
        <v>20157</v>
      </c>
      <c r="V502" s="87">
        <f t="shared" si="569"/>
        <v>0</v>
      </c>
      <c r="W502" s="87">
        <f t="shared" si="569"/>
        <v>0</v>
      </c>
      <c r="X502" s="87">
        <f t="shared" si="569"/>
        <v>20157</v>
      </c>
      <c r="Y502" s="87">
        <f t="shared" si="569"/>
        <v>20157</v>
      </c>
      <c r="Z502" s="87">
        <f t="shared" si="569"/>
        <v>0</v>
      </c>
      <c r="AA502" s="88">
        <f t="shared" si="569"/>
        <v>20157</v>
      </c>
      <c r="AB502" s="88">
        <f t="shared" si="569"/>
        <v>20157</v>
      </c>
      <c r="AC502" s="88">
        <f t="shared" si="569"/>
        <v>0</v>
      </c>
      <c r="AD502" s="88">
        <f t="shared" si="569"/>
        <v>0</v>
      </c>
      <c r="AE502" s="88"/>
      <c r="AF502" s="87">
        <f t="shared" si="569"/>
        <v>20157</v>
      </c>
      <c r="AG502" s="87">
        <f t="shared" si="569"/>
        <v>0</v>
      </c>
      <c r="AH502" s="87">
        <f t="shared" si="569"/>
        <v>20157</v>
      </c>
      <c r="AI502" s="87">
        <f>AI503+AI505</f>
        <v>-10600</v>
      </c>
      <c r="AJ502" s="87">
        <f>AJ503+AJ505</f>
        <v>606</v>
      </c>
      <c r="AK502" s="87">
        <f>AK503+AK505</f>
        <v>9557</v>
      </c>
      <c r="AL502" s="87">
        <f>AL503+AL505</f>
        <v>0</v>
      </c>
      <c r="AM502" s="87">
        <f>AM503+AM505</f>
        <v>20763</v>
      </c>
      <c r="AN502" s="87">
        <f>AN503+AN504+AN505</f>
        <v>-20763</v>
      </c>
      <c r="AO502" s="87">
        <f aca="true" t="shared" si="570" ref="AO502:AU502">AO503+AO504+AO505</f>
        <v>0</v>
      </c>
      <c r="AP502" s="87">
        <f t="shared" si="570"/>
        <v>0</v>
      </c>
      <c r="AQ502" s="87">
        <f t="shared" si="570"/>
        <v>0</v>
      </c>
      <c r="AR502" s="87">
        <f t="shared" si="570"/>
        <v>0</v>
      </c>
      <c r="AS502" s="87">
        <f t="shared" si="570"/>
        <v>0</v>
      </c>
      <c r="AT502" s="87">
        <f t="shared" si="570"/>
        <v>0</v>
      </c>
      <c r="AU502" s="87">
        <f t="shared" si="570"/>
        <v>0</v>
      </c>
      <c r="AV502" s="216"/>
      <c r="AW502" s="216"/>
      <c r="AX502" s="87">
        <f>AX503+AX504+AX505</f>
        <v>0</v>
      </c>
      <c r="AY502" s="87">
        <f>AY503+AY504+AY505</f>
        <v>0</v>
      </c>
      <c r="AZ502" s="216"/>
      <c r="BA502" s="216"/>
      <c r="BB502" s="216"/>
      <c r="BC502" s="216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5"/>
      <c r="BW502" s="25"/>
      <c r="BX502" s="25"/>
    </row>
    <row r="503" spans="1:76" s="26" customFormat="1" ht="66" customHeight="1" hidden="1">
      <c r="A503" s="98" t="s">
        <v>136</v>
      </c>
      <c r="B503" s="99" t="s">
        <v>3</v>
      </c>
      <c r="C503" s="99" t="s">
        <v>148</v>
      </c>
      <c r="D503" s="100" t="s">
        <v>268</v>
      </c>
      <c r="E503" s="99" t="s">
        <v>137</v>
      </c>
      <c r="F503" s="87"/>
      <c r="G503" s="87"/>
      <c r="H503" s="87"/>
      <c r="I503" s="87"/>
      <c r="J503" s="87"/>
      <c r="K503" s="217"/>
      <c r="L503" s="217"/>
      <c r="M503" s="87"/>
      <c r="N503" s="87">
        <f>O503-M503</f>
        <v>20157</v>
      </c>
      <c r="O503" s="87">
        <f>20022+135</f>
        <v>20157</v>
      </c>
      <c r="P503" s="87"/>
      <c r="Q503" s="87">
        <f>20022+135</f>
        <v>20157</v>
      </c>
      <c r="R503" s="216"/>
      <c r="S503" s="216"/>
      <c r="T503" s="87">
        <f>O503+R503</f>
        <v>20157</v>
      </c>
      <c r="U503" s="87">
        <f>Q503+S503</f>
        <v>20157</v>
      </c>
      <c r="V503" s="216"/>
      <c r="W503" s="216"/>
      <c r="X503" s="87">
        <f>T503+V503</f>
        <v>20157</v>
      </c>
      <c r="Y503" s="87">
        <f>U503+W503</f>
        <v>20157</v>
      </c>
      <c r="Z503" s="216"/>
      <c r="AA503" s="88">
        <f>X503+Z503</f>
        <v>20157</v>
      </c>
      <c r="AB503" s="88">
        <f>Y503</f>
        <v>20157</v>
      </c>
      <c r="AC503" s="218"/>
      <c r="AD503" s="218"/>
      <c r="AE503" s="218"/>
      <c r="AF503" s="87">
        <f>AA503+AC503</f>
        <v>20157</v>
      </c>
      <c r="AG503" s="216"/>
      <c r="AH503" s="87">
        <f>AB503</f>
        <v>20157</v>
      </c>
      <c r="AI503" s="87">
        <f>-18993+7787</f>
        <v>-11206</v>
      </c>
      <c r="AJ503" s="216"/>
      <c r="AK503" s="87">
        <f>AF503+AI503</f>
        <v>8951</v>
      </c>
      <c r="AL503" s="87">
        <f>AG503</f>
        <v>0</v>
      </c>
      <c r="AM503" s="87">
        <f>AH503+AJ503</f>
        <v>20157</v>
      </c>
      <c r="AN503" s="87">
        <f>AO503-AM503</f>
        <v>-20157</v>
      </c>
      <c r="AO503" s="90">
        <f>382-382</f>
        <v>0</v>
      </c>
      <c r="AP503" s="90"/>
      <c r="AQ503" s="90">
        <f>382-382</f>
        <v>0</v>
      </c>
      <c r="AR503" s="90"/>
      <c r="AS503" s="216"/>
      <c r="AT503" s="87">
        <f>AO503+AR503</f>
        <v>0</v>
      </c>
      <c r="AU503" s="87">
        <f>AQ503+AS503</f>
        <v>0</v>
      </c>
      <c r="AV503" s="216"/>
      <c r="AW503" s="216"/>
      <c r="AX503" s="87">
        <f>AR503+AU503</f>
        <v>0</v>
      </c>
      <c r="AY503" s="87">
        <f>AT503+AV503</f>
        <v>0</v>
      </c>
      <c r="AZ503" s="216"/>
      <c r="BA503" s="216"/>
      <c r="BB503" s="216"/>
      <c r="BC503" s="216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5"/>
      <c r="BW503" s="25"/>
      <c r="BX503" s="25"/>
    </row>
    <row r="504" spans="1:76" s="26" customFormat="1" ht="82.5" customHeight="1" hidden="1">
      <c r="A504" s="98" t="s">
        <v>243</v>
      </c>
      <c r="B504" s="99" t="s">
        <v>3</v>
      </c>
      <c r="C504" s="99" t="s">
        <v>148</v>
      </c>
      <c r="D504" s="100" t="s">
        <v>268</v>
      </c>
      <c r="E504" s="99" t="s">
        <v>150</v>
      </c>
      <c r="F504" s="87"/>
      <c r="G504" s="87"/>
      <c r="H504" s="87"/>
      <c r="I504" s="87"/>
      <c r="J504" s="87"/>
      <c r="K504" s="217"/>
      <c r="L504" s="217"/>
      <c r="M504" s="87"/>
      <c r="N504" s="87"/>
      <c r="O504" s="87"/>
      <c r="P504" s="87"/>
      <c r="Q504" s="87"/>
      <c r="R504" s="216"/>
      <c r="S504" s="216"/>
      <c r="T504" s="87"/>
      <c r="U504" s="87"/>
      <c r="V504" s="216"/>
      <c r="W504" s="216"/>
      <c r="X504" s="87"/>
      <c r="Y504" s="87"/>
      <c r="Z504" s="216"/>
      <c r="AA504" s="88"/>
      <c r="AB504" s="88"/>
      <c r="AC504" s="218"/>
      <c r="AD504" s="218"/>
      <c r="AE504" s="218"/>
      <c r="AF504" s="87"/>
      <c r="AG504" s="216"/>
      <c r="AH504" s="87"/>
      <c r="AI504" s="87"/>
      <c r="AJ504" s="216"/>
      <c r="AK504" s="87"/>
      <c r="AL504" s="87"/>
      <c r="AM504" s="87"/>
      <c r="AN504" s="87">
        <f>AO504-AM504</f>
        <v>0</v>
      </c>
      <c r="AO504" s="90"/>
      <c r="AP504" s="90"/>
      <c r="AQ504" s="87"/>
      <c r="AR504" s="87"/>
      <c r="AS504" s="216"/>
      <c r="AT504" s="87">
        <f>AO504+AR504</f>
        <v>0</v>
      </c>
      <c r="AU504" s="87">
        <f>AQ504+AS504</f>
        <v>0</v>
      </c>
      <c r="AV504" s="216"/>
      <c r="AW504" s="216"/>
      <c r="AX504" s="87">
        <f>AR504+AU504</f>
        <v>0</v>
      </c>
      <c r="AY504" s="87">
        <f>AT504+AV504</f>
        <v>0</v>
      </c>
      <c r="AZ504" s="216"/>
      <c r="BA504" s="216"/>
      <c r="BB504" s="216"/>
      <c r="BC504" s="216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5"/>
      <c r="BW504" s="25"/>
      <c r="BX504" s="25"/>
    </row>
    <row r="505" spans="1:76" s="26" customFormat="1" ht="16.5" customHeight="1" hidden="1">
      <c r="A505" s="98" t="s">
        <v>10</v>
      </c>
      <c r="B505" s="99" t="s">
        <v>3</v>
      </c>
      <c r="C505" s="99" t="s">
        <v>148</v>
      </c>
      <c r="D505" s="100" t="s">
        <v>268</v>
      </c>
      <c r="E505" s="99" t="s">
        <v>17</v>
      </c>
      <c r="F505" s="87"/>
      <c r="G505" s="87"/>
      <c r="H505" s="87"/>
      <c r="I505" s="87"/>
      <c r="J505" s="87"/>
      <c r="K505" s="217"/>
      <c r="L505" s="217"/>
      <c r="M505" s="87"/>
      <c r="N505" s="87"/>
      <c r="O505" s="87"/>
      <c r="P505" s="87"/>
      <c r="Q505" s="87"/>
      <c r="R505" s="216"/>
      <c r="S505" s="216"/>
      <c r="T505" s="87"/>
      <c r="U505" s="87"/>
      <c r="V505" s="216"/>
      <c r="W505" s="216"/>
      <c r="X505" s="87"/>
      <c r="Y505" s="87"/>
      <c r="Z505" s="216"/>
      <c r="AA505" s="88"/>
      <c r="AB505" s="88"/>
      <c r="AC505" s="218"/>
      <c r="AD505" s="218"/>
      <c r="AE505" s="218"/>
      <c r="AF505" s="87"/>
      <c r="AG505" s="216"/>
      <c r="AH505" s="87"/>
      <c r="AI505" s="87">
        <v>606</v>
      </c>
      <c r="AJ505" s="90">
        <v>606</v>
      </c>
      <c r="AK505" s="87">
        <f>AF505+AI505</f>
        <v>606</v>
      </c>
      <c r="AL505" s="87">
        <f>AG505</f>
        <v>0</v>
      </c>
      <c r="AM505" s="87">
        <f>AH505+AJ505</f>
        <v>606</v>
      </c>
      <c r="AN505" s="87">
        <f>AO505-AM505</f>
        <v>-606</v>
      </c>
      <c r="AO505" s="90">
        <f>696-696</f>
        <v>0</v>
      </c>
      <c r="AP505" s="90"/>
      <c r="AQ505" s="90">
        <f>696-696</f>
        <v>0</v>
      </c>
      <c r="AR505" s="90"/>
      <c r="AS505" s="216"/>
      <c r="AT505" s="87">
        <f>AO505+AR505</f>
        <v>0</v>
      </c>
      <c r="AU505" s="87">
        <f>AQ505+AS505</f>
        <v>0</v>
      </c>
      <c r="AV505" s="216"/>
      <c r="AW505" s="216"/>
      <c r="AX505" s="87">
        <f>AR505+AU505</f>
        <v>0</v>
      </c>
      <c r="AY505" s="87">
        <f>AT505+AV505</f>
        <v>0</v>
      </c>
      <c r="AZ505" s="216"/>
      <c r="BA505" s="216"/>
      <c r="BB505" s="216"/>
      <c r="BC505" s="216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5"/>
      <c r="BW505" s="25"/>
      <c r="BX505" s="25"/>
    </row>
    <row r="506" spans="1:76" s="26" customFormat="1" ht="148.5" customHeight="1" hidden="1">
      <c r="A506" s="98" t="s">
        <v>314</v>
      </c>
      <c r="B506" s="99" t="s">
        <v>3</v>
      </c>
      <c r="C506" s="99" t="s">
        <v>148</v>
      </c>
      <c r="D506" s="100" t="s">
        <v>313</v>
      </c>
      <c r="E506" s="99"/>
      <c r="F506" s="87"/>
      <c r="G506" s="87"/>
      <c r="H506" s="87"/>
      <c r="I506" s="87"/>
      <c r="J506" s="87"/>
      <c r="K506" s="217"/>
      <c r="L506" s="217"/>
      <c r="M506" s="87"/>
      <c r="N506" s="87"/>
      <c r="O506" s="87"/>
      <c r="P506" s="87"/>
      <c r="Q506" s="87"/>
      <c r="R506" s="216"/>
      <c r="S506" s="216"/>
      <c r="T506" s="87"/>
      <c r="U506" s="87"/>
      <c r="V506" s="216"/>
      <c r="W506" s="216"/>
      <c r="X506" s="87"/>
      <c r="Y506" s="87"/>
      <c r="Z506" s="216"/>
      <c r="AA506" s="88"/>
      <c r="AB506" s="88"/>
      <c r="AC506" s="218"/>
      <c r="AD506" s="218"/>
      <c r="AE506" s="218"/>
      <c r="AF506" s="87"/>
      <c r="AG506" s="216"/>
      <c r="AH506" s="87"/>
      <c r="AI506" s="87">
        <f aca="true" t="shared" si="571" ref="AI506:AQ506">AI507</f>
        <v>11206</v>
      </c>
      <c r="AJ506" s="216">
        <f t="shared" si="571"/>
        <v>0</v>
      </c>
      <c r="AK506" s="87">
        <f t="shared" si="571"/>
        <v>11206</v>
      </c>
      <c r="AL506" s="87">
        <f t="shared" si="571"/>
        <v>0</v>
      </c>
      <c r="AM506" s="87">
        <f t="shared" si="571"/>
        <v>0</v>
      </c>
      <c r="AN506" s="87">
        <f t="shared" si="571"/>
        <v>0</v>
      </c>
      <c r="AO506" s="87">
        <f t="shared" si="571"/>
        <v>0</v>
      </c>
      <c r="AP506" s="87">
        <f t="shared" si="571"/>
        <v>0</v>
      </c>
      <c r="AQ506" s="87">
        <f t="shared" si="571"/>
        <v>0</v>
      </c>
      <c r="AR506" s="87"/>
      <c r="AS506" s="216"/>
      <c r="AT506" s="216"/>
      <c r="AU506" s="216"/>
      <c r="AV506" s="216"/>
      <c r="AW506" s="216"/>
      <c r="AX506" s="216"/>
      <c r="AY506" s="216"/>
      <c r="AZ506" s="216"/>
      <c r="BA506" s="216"/>
      <c r="BB506" s="216"/>
      <c r="BC506" s="216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5"/>
      <c r="BW506" s="25"/>
      <c r="BX506" s="25"/>
    </row>
    <row r="507" spans="1:76" s="26" customFormat="1" ht="82.5" customHeight="1" hidden="1">
      <c r="A507" s="98" t="s">
        <v>244</v>
      </c>
      <c r="B507" s="99" t="s">
        <v>3</v>
      </c>
      <c r="C507" s="99" t="s">
        <v>148</v>
      </c>
      <c r="D507" s="100" t="s">
        <v>313</v>
      </c>
      <c r="E507" s="99" t="s">
        <v>142</v>
      </c>
      <c r="F507" s="87"/>
      <c r="G507" s="87"/>
      <c r="H507" s="87"/>
      <c r="I507" s="87"/>
      <c r="J507" s="87"/>
      <c r="K507" s="217"/>
      <c r="L507" s="217"/>
      <c r="M507" s="87"/>
      <c r="N507" s="87"/>
      <c r="O507" s="87"/>
      <c r="P507" s="87"/>
      <c r="Q507" s="87"/>
      <c r="R507" s="216"/>
      <c r="S507" s="216"/>
      <c r="T507" s="87"/>
      <c r="U507" s="87"/>
      <c r="V507" s="216"/>
      <c r="W507" s="216"/>
      <c r="X507" s="87"/>
      <c r="Y507" s="87"/>
      <c r="Z507" s="216"/>
      <c r="AA507" s="88"/>
      <c r="AB507" s="88"/>
      <c r="AC507" s="218"/>
      <c r="AD507" s="218"/>
      <c r="AE507" s="218"/>
      <c r="AF507" s="87"/>
      <c r="AG507" s="216"/>
      <c r="AH507" s="87"/>
      <c r="AI507" s="87">
        <v>11206</v>
      </c>
      <c r="AJ507" s="216"/>
      <c r="AK507" s="87">
        <f>AF507+AI507</f>
        <v>11206</v>
      </c>
      <c r="AL507" s="87">
        <f>AG507</f>
        <v>0</v>
      </c>
      <c r="AM507" s="87">
        <f>AH507+AJ507</f>
        <v>0</v>
      </c>
      <c r="AN507" s="87">
        <f>AO507-AM507</f>
        <v>0</v>
      </c>
      <c r="AO507" s="216"/>
      <c r="AP507" s="216"/>
      <c r="AQ507" s="216"/>
      <c r="AR507" s="216"/>
      <c r="AS507" s="216"/>
      <c r="AT507" s="216"/>
      <c r="AU507" s="216"/>
      <c r="AV507" s="216"/>
      <c r="AW507" s="216"/>
      <c r="AX507" s="216"/>
      <c r="AY507" s="216"/>
      <c r="AZ507" s="216"/>
      <c r="BA507" s="216"/>
      <c r="BB507" s="216"/>
      <c r="BC507" s="216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5"/>
      <c r="BW507" s="25"/>
      <c r="BX507" s="25"/>
    </row>
    <row r="508" spans="1:76" s="26" customFormat="1" ht="49.5" customHeight="1" hidden="1">
      <c r="A508" s="98" t="s">
        <v>299</v>
      </c>
      <c r="B508" s="99" t="s">
        <v>3</v>
      </c>
      <c r="C508" s="99" t="s">
        <v>148</v>
      </c>
      <c r="D508" s="100" t="s">
        <v>286</v>
      </c>
      <c r="E508" s="99"/>
      <c r="F508" s="87"/>
      <c r="G508" s="87"/>
      <c r="H508" s="87"/>
      <c r="I508" s="87"/>
      <c r="J508" s="87"/>
      <c r="K508" s="217"/>
      <c r="L508" s="217"/>
      <c r="M508" s="87"/>
      <c r="N508" s="87">
        <f aca="true" t="shared" si="572" ref="N508:AM508">N509</f>
        <v>342</v>
      </c>
      <c r="O508" s="87">
        <f t="shared" si="572"/>
        <v>342</v>
      </c>
      <c r="P508" s="87">
        <f t="shared" si="572"/>
        <v>0</v>
      </c>
      <c r="Q508" s="87">
        <f t="shared" si="572"/>
        <v>342</v>
      </c>
      <c r="R508" s="87">
        <f t="shared" si="572"/>
        <v>0</v>
      </c>
      <c r="S508" s="87">
        <f t="shared" si="572"/>
        <v>0</v>
      </c>
      <c r="T508" s="87">
        <f t="shared" si="572"/>
        <v>342</v>
      </c>
      <c r="U508" s="87">
        <f t="shared" si="572"/>
        <v>342</v>
      </c>
      <c r="V508" s="87">
        <f t="shared" si="572"/>
        <v>0</v>
      </c>
      <c r="W508" s="87">
        <f t="shared" si="572"/>
        <v>0</v>
      </c>
      <c r="X508" s="87">
        <f t="shared" si="572"/>
        <v>342</v>
      </c>
      <c r="Y508" s="87">
        <f t="shared" si="572"/>
        <v>342</v>
      </c>
      <c r="Z508" s="87">
        <f t="shared" si="572"/>
        <v>0</v>
      </c>
      <c r="AA508" s="88">
        <f t="shared" si="572"/>
        <v>342</v>
      </c>
      <c r="AB508" s="88">
        <f t="shared" si="572"/>
        <v>342</v>
      </c>
      <c r="AC508" s="88">
        <f t="shared" si="572"/>
        <v>0</v>
      </c>
      <c r="AD508" s="88">
        <f t="shared" si="572"/>
        <v>0</v>
      </c>
      <c r="AE508" s="88"/>
      <c r="AF508" s="87">
        <f t="shared" si="572"/>
        <v>342</v>
      </c>
      <c r="AG508" s="87">
        <f t="shared" si="572"/>
        <v>0</v>
      </c>
      <c r="AH508" s="87">
        <f t="shared" si="572"/>
        <v>342</v>
      </c>
      <c r="AI508" s="87">
        <f t="shared" si="572"/>
        <v>0</v>
      </c>
      <c r="AJ508" s="87">
        <f t="shared" si="572"/>
        <v>0</v>
      </c>
      <c r="AK508" s="87">
        <f t="shared" si="572"/>
        <v>342</v>
      </c>
      <c r="AL508" s="87">
        <f t="shared" si="572"/>
        <v>0</v>
      </c>
      <c r="AM508" s="87">
        <f t="shared" si="572"/>
        <v>342</v>
      </c>
      <c r="AN508" s="87">
        <f>AN509+AN510</f>
        <v>-342</v>
      </c>
      <c r="AO508" s="87">
        <f aca="true" t="shared" si="573" ref="AO508:AU508">AO509+AO510</f>
        <v>0</v>
      </c>
      <c r="AP508" s="87">
        <f t="shared" si="573"/>
        <v>0</v>
      </c>
      <c r="AQ508" s="87">
        <f t="shared" si="573"/>
        <v>0</v>
      </c>
      <c r="AR508" s="87">
        <f t="shared" si="573"/>
        <v>0</v>
      </c>
      <c r="AS508" s="87">
        <f t="shared" si="573"/>
        <v>0</v>
      </c>
      <c r="AT508" s="87">
        <f t="shared" si="573"/>
        <v>0</v>
      </c>
      <c r="AU508" s="87">
        <f t="shared" si="573"/>
        <v>0</v>
      </c>
      <c r="AV508" s="216"/>
      <c r="AW508" s="216"/>
      <c r="AX508" s="87">
        <f>AX509+AX510</f>
        <v>0</v>
      </c>
      <c r="AY508" s="87">
        <f>AY509+AY510</f>
        <v>0</v>
      </c>
      <c r="AZ508" s="216"/>
      <c r="BA508" s="216"/>
      <c r="BB508" s="216"/>
      <c r="BC508" s="216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5"/>
      <c r="BW508" s="25"/>
      <c r="BX508" s="25"/>
    </row>
    <row r="509" spans="1:76" s="26" customFormat="1" ht="66" customHeight="1" hidden="1">
      <c r="A509" s="98" t="s">
        <v>136</v>
      </c>
      <c r="B509" s="99" t="s">
        <v>3</v>
      </c>
      <c r="C509" s="99" t="s">
        <v>148</v>
      </c>
      <c r="D509" s="100" t="s">
        <v>286</v>
      </c>
      <c r="E509" s="99" t="s">
        <v>137</v>
      </c>
      <c r="F509" s="87"/>
      <c r="G509" s="87"/>
      <c r="H509" s="87"/>
      <c r="I509" s="87"/>
      <c r="J509" s="87"/>
      <c r="K509" s="217"/>
      <c r="L509" s="217"/>
      <c r="M509" s="87"/>
      <c r="N509" s="87">
        <f>O509-M509</f>
        <v>342</v>
      </c>
      <c r="O509" s="87">
        <v>342</v>
      </c>
      <c r="P509" s="87"/>
      <c r="Q509" s="87">
        <v>342</v>
      </c>
      <c r="R509" s="216"/>
      <c r="S509" s="216"/>
      <c r="T509" s="87">
        <f>O509+R509</f>
        <v>342</v>
      </c>
      <c r="U509" s="87">
        <f>Q509+S509</f>
        <v>342</v>
      </c>
      <c r="V509" s="216"/>
      <c r="W509" s="216"/>
      <c r="X509" s="87">
        <f>T509+V509</f>
        <v>342</v>
      </c>
      <c r="Y509" s="87">
        <f>U509+W509</f>
        <v>342</v>
      </c>
      <c r="Z509" s="216"/>
      <c r="AA509" s="88">
        <f>X509+Z509</f>
        <v>342</v>
      </c>
      <c r="AB509" s="88">
        <f>Y509</f>
        <v>342</v>
      </c>
      <c r="AC509" s="218"/>
      <c r="AD509" s="218"/>
      <c r="AE509" s="218"/>
      <c r="AF509" s="87">
        <f>AA509+AC509</f>
        <v>342</v>
      </c>
      <c r="AG509" s="216"/>
      <c r="AH509" s="87">
        <f>AB509</f>
        <v>342</v>
      </c>
      <c r="AI509" s="216"/>
      <c r="AJ509" s="216"/>
      <c r="AK509" s="87">
        <f>AF509+AI509</f>
        <v>342</v>
      </c>
      <c r="AL509" s="87">
        <f>AG509</f>
        <v>0</v>
      </c>
      <c r="AM509" s="87">
        <f>AH509+AJ509</f>
        <v>342</v>
      </c>
      <c r="AN509" s="87">
        <f>AO509-AM509</f>
        <v>-342</v>
      </c>
      <c r="AO509" s="216"/>
      <c r="AP509" s="216"/>
      <c r="AQ509" s="216"/>
      <c r="AR509" s="216"/>
      <c r="AS509" s="216"/>
      <c r="AT509" s="87">
        <f>AO509+AR509</f>
        <v>0</v>
      </c>
      <c r="AU509" s="87">
        <f>AQ509+AS509</f>
        <v>0</v>
      </c>
      <c r="AV509" s="216"/>
      <c r="AW509" s="216"/>
      <c r="AX509" s="87">
        <f>AR509+AU509</f>
        <v>0</v>
      </c>
      <c r="AY509" s="87">
        <f>AT509+AV509</f>
        <v>0</v>
      </c>
      <c r="AZ509" s="216"/>
      <c r="BA509" s="216"/>
      <c r="BB509" s="216"/>
      <c r="BC509" s="216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5"/>
      <c r="BW509" s="25"/>
      <c r="BX509" s="25"/>
    </row>
    <row r="510" spans="1:76" s="50" customFormat="1" ht="49.5" customHeight="1" hidden="1">
      <c r="A510" s="126" t="s">
        <v>319</v>
      </c>
      <c r="B510" s="120" t="s">
        <v>3</v>
      </c>
      <c r="C510" s="120" t="s">
        <v>148</v>
      </c>
      <c r="D510" s="127" t="s">
        <v>320</v>
      </c>
      <c r="E510" s="120"/>
      <c r="F510" s="122"/>
      <c r="G510" s="122"/>
      <c r="H510" s="122"/>
      <c r="I510" s="122"/>
      <c r="J510" s="122"/>
      <c r="K510" s="221"/>
      <c r="L510" s="221"/>
      <c r="M510" s="122"/>
      <c r="N510" s="122"/>
      <c r="O510" s="122"/>
      <c r="P510" s="122"/>
      <c r="Q510" s="122"/>
      <c r="R510" s="222"/>
      <c r="S510" s="222"/>
      <c r="T510" s="122"/>
      <c r="U510" s="122"/>
      <c r="V510" s="222"/>
      <c r="W510" s="222"/>
      <c r="X510" s="122"/>
      <c r="Y510" s="122"/>
      <c r="Z510" s="222"/>
      <c r="AA510" s="122"/>
      <c r="AB510" s="122"/>
      <c r="AC510" s="222"/>
      <c r="AD510" s="222"/>
      <c r="AE510" s="222"/>
      <c r="AF510" s="122"/>
      <c r="AG510" s="222"/>
      <c r="AH510" s="122"/>
      <c r="AI510" s="222"/>
      <c r="AJ510" s="222"/>
      <c r="AK510" s="122"/>
      <c r="AL510" s="122"/>
      <c r="AM510" s="122"/>
      <c r="AN510" s="122">
        <f>AN511</f>
        <v>0</v>
      </c>
      <c r="AO510" s="206">
        <f>AO511</f>
        <v>0</v>
      </c>
      <c r="AP510" s="206">
        <f>AP511</f>
        <v>0</v>
      </c>
      <c r="AQ510" s="206">
        <f>AQ511</f>
        <v>0</v>
      </c>
      <c r="AR510" s="206"/>
      <c r="AS510" s="222"/>
      <c r="AT510" s="222"/>
      <c r="AU510" s="222"/>
      <c r="AV510" s="222"/>
      <c r="AW510" s="222"/>
      <c r="AX510" s="222"/>
      <c r="AY510" s="222"/>
      <c r="AZ510" s="222"/>
      <c r="BA510" s="222"/>
      <c r="BB510" s="222"/>
      <c r="BC510" s="222"/>
      <c r="BD510" s="222"/>
      <c r="BE510" s="222"/>
      <c r="BF510" s="222"/>
      <c r="BG510" s="222"/>
      <c r="BH510" s="222"/>
      <c r="BI510" s="222"/>
      <c r="BJ510" s="222"/>
      <c r="BK510" s="222"/>
      <c r="BL510" s="222"/>
      <c r="BM510" s="222"/>
      <c r="BN510" s="222"/>
      <c r="BO510" s="222"/>
      <c r="BP510" s="222"/>
      <c r="BQ510" s="222"/>
      <c r="BR510" s="222"/>
      <c r="BS510" s="222"/>
      <c r="BT510" s="222"/>
      <c r="BU510" s="222"/>
      <c r="BV510" s="48"/>
      <c r="BW510" s="48"/>
      <c r="BX510" s="48"/>
    </row>
    <row r="511" spans="1:76" s="50" customFormat="1" ht="66" customHeight="1" hidden="1">
      <c r="A511" s="126" t="s">
        <v>136</v>
      </c>
      <c r="B511" s="120" t="s">
        <v>3</v>
      </c>
      <c r="C511" s="120" t="s">
        <v>148</v>
      </c>
      <c r="D511" s="127" t="s">
        <v>320</v>
      </c>
      <c r="E511" s="120" t="s">
        <v>137</v>
      </c>
      <c r="F511" s="122"/>
      <c r="G511" s="122"/>
      <c r="H511" s="122"/>
      <c r="I511" s="122"/>
      <c r="J511" s="122"/>
      <c r="K511" s="221"/>
      <c r="L511" s="221"/>
      <c r="M511" s="122"/>
      <c r="N511" s="122"/>
      <c r="O511" s="122"/>
      <c r="P511" s="122"/>
      <c r="Q511" s="122"/>
      <c r="R511" s="222"/>
      <c r="S511" s="222"/>
      <c r="T511" s="122"/>
      <c r="U511" s="122"/>
      <c r="V511" s="222"/>
      <c r="W511" s="222"/>
      <c r="X511" s="122"/>
      <c r="Y511" s="122"/>
      <c r="Z511" s="222"/>
      <c r="AA511" s="122"/>
      <c r="AB511" s="122"/>
      <c r="AC511" s="222"/>
      <c r="AD511" s="222"/>
      <c r="AE511" s="222"/>
      <c r="AF511" s="122"/>
      <c r="AG511" s="222"/>
      <c r="AH511" s="122"/>
      <c r="AI511" s="222"/>
      <c r="AJ511" s="222"/>
      <c r="AK511" s="122"/>
      <c r="AL511" s="122"/>
      <c r="AM511" s="122"/>
      <c r="AN511" s="122">
        <f>AO511-AM511</f>
        <v>0</v>
      </c>
      <c r="AO511" s="206">
        <f>342-342</f>
        <v>0</v>
      </c>
      <c r="AP511" s="206"/>
      <c r="AQ511" s="206">
        <f>342-342</f>
        <v>0</v>
      </c>
      <c r="AR511" s="206"/>
      <c r="AS511" s="222"/>
      <c r="AT511" s="222"/>
      <c r="AU511" s="222"/>
      <c r="AV511" s="222"/>
      <c r="AW511" s="222"/>
      <c r="AX511" s="222"/>
      <c r="AY511" s="222"/>
      <c r="AZ511" s="222"/>
      <c r="BA511" s="222"/>
      <c r="BB511" s="222"/>
      <c r="BC511" s="222"/>
      <c r="BD511" s="222"/>
      <c r="BE511" s="222"/>
      <c r="BF511" s="222"/>
      <c r="BG511" s="222"/>
      <c r="BH511" s="222"/>
      <c r="BI511" s="222"/>
      <c r="BJ511" s="222"/>
      <c r="BK511" s="222"/>
      <c r="BL511" s="222"/>
      <c r="BM511" s="222"/>
      <c r="BN511" s="222"/>
      <c r="BO511" s="222"/>
      <c r="BP511" s="222"/>
      <c r="BQ511" s="222"/>
      <c r="BR511" s="222"/>
      <c r="BS511" s="222"/>
      <c r="BT511" s="222"/>
      <c r="BU511" s="222"/>
      <c r="BV511" s="48"/>
      <c r="BW511" s="48"/>
      <c r="BX511" s="48"/>
    </row>
    <row r="512" spans="1:76" s="26" customFormat="1" ht="33" customHeight="1" hidden="1">
      <c r="A512" s="98" t="s">
        <v>294</v>
      </c>
      <c r="B512" s="99" t="s">
        <v>3</v>
      </c>
      <c r="C512" s="99" t="s">
        <v>148</v>
      </c>
      <c r="D512" s="100" t="s">
        <v>273</v>
      </c>
      <c r="E512" s="99"/>
      <c r="F512" s="87"/>
      <c r="G512" s="87"/>
      <c r="H512" s="87"/>
      <c r="I512" s="87"/>
      <c r="J512" s="87"/>
      <c r="K512" s="217"/>
      <c r="L512" s="217"/>
      <c r="M512" s="87"/>
      <c r="N512" s="87">
        <f aca="true" t="shared" si="574" ref="N512:AD513">N513</f>
        <v>81</v>
      </c>
      <c r="O512" s="87">
        <f t="shared" si="574"/>
        <v>81</v>
      </c>
      <c r="P512" s="87">
        <f t="shared" si="574"/>
        <v>0</v>
      </c>
      <c r="Q512" s="87">
        <f t="shared" si="574"/>
        <v>0</v>
      </c>
      <c r="R512" s="87">
        <f t="shared" si="574"/>
        <v>0</v>
      </c>
      <c r="S512" s="87">
        <f t="shared" si="574"/>
        <v>0</v>
      </c>
      <c r="T512" s="87">
        <f t="shared" si="574"/>
        <v>81</v>
      </c>
      <c r="U512" s="87">
        <f t="shared" si="574"/>
        <v>0</v>
      </c>
      <c r="V512" s="87">
        <f t="shared" si="574"/>
        <v>0</v>
      </c>
      <c r="W512" s="87">
        <f t="shared" si="574"/>
        <v>0</v>
      </c>
      <c r="X512" s="87">
        <f t="shared" si="574"/>
        <v>81</v>
      </c>
      <c r="Y512" s="87">
        <f t="shared" si="574"/>
        <v>0</v>
      </c>
      <c r="Z512" s="87">
        <f t="shared" si="574"/>
        <v>0</v>
      </c>
      <c r="AA512" s="88">
        <f t="shared" si="574"/>
        <v>81</v>
      </c>
      <c r="AB512" s="88">
        <f t="shared" si="574"/>
        <v>0</v>
      </c>
      <c r="AC512" s="88">
        <f t="shared" si="574"/>
        <v>0</v>
      </c>
      <c r="AD512" s="88">
        <f t="shared" si="574"/>
        <v>0</v>
      </c>
      <c r="AE512" s="88"/>
      <c r="AF512" s="87">
        <f aca="true" t="shared" si="575" ref="AC512:AQ513">AF513</f>
        <v>81</v>
      </c>
      <c r="AG512" s="87">
        <f t="shared" si="575"/>
        <v>0</v>
      </c>
      <c r="AH512" s="87">
        <f t="shared" si="575"/>
        <v>0</v>
      </c>
      <c r="AI512" s="87">
        <f t="shared" si="575"/>
        <v>0</v>
      </c>
      <c r="AJ512" s="87">
        <f t="shared" si="575"/>
        <v>0</v>
      </c>
      <c r="AK512" s="87">
        <f t="shared" si="575"/>
        <v>81</v>
      </c>
      <c r="AL512" s="87">
        <f t="shared" si="575"/>
        <v>0</v>
      </c>
      <c r="AM512" s="87">
        <f t="shared" si="575"/>
        <v>0</v>
      </c>
      <c r="AN512" s="87">
        <f t="shared" si="575"/>
        <v>0</v>
      </c>
      <c r="AO512" s="87">
        <f t="shared" si="575"/>
        <v>0</v>
      </c>
      <c r="AP512" s="87">
        <f t="shared" si="575"/>
        <v>0</v>
      </c>
      <c r="AQ512" s="87">
        <f t="shared" si="575"/>
        <v>0</v>
      </c>
      <c r="AR512" s="87"/>
      <c r="AS512" s="216"/>
      <c r="AT512" s="216"/>
      <c r="AU512" s="216"/>
      <c r="AV512" s="216"/>
      <c r="AW512" s="216"/>
      <c r="AX512" s="216"/>
      <c r="AY512" s="216"/>
      <c r="AZ512" s="216"/>
      <c r="BA512" s="216"/>
      <c r="BB512" s="216"/>
      <c r="BC512" s="216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5"/>
      <c r="BW512" s="25"/>
      <c r="BX512" s="25"/>
    </row>
    <row r="513" spans="1:76" s="26" customFormat="1" ht="49.5" customHeight="1" hidden="1">
      <c r="A513" s="98" t="s">
        <v>295</v>
      </c>
      <c r="B513" s="99" t="s">
        <v>3</v>
      </c>
      <c r="C513" s="99" t="s">
        <v>148</v>
      </c>
      <c r="D513" s="100" t="s">
        <v>274</v>
      </c>
      <c r="E513" s="99"/>
      <c r="F513" s="87"/>
      <c r="G513" s="87"/>
      <c r="H513" s="87"/>
      <c r="I513" s="87"/>
      <c r="J513" s="87"/>
      <c r="K513" s="217"/>
      <c r="L513" s="217"/>
      <c r="M513" s="87"/>
      <c r="N513" s="87">
        <f t="shared" si="574"/>
        <v>81</v>
      </c>
      <c r="O513" s="87">
        <f t="shared" si="574"/>
        <v>81</v>
      </c>
      <c r="P513" s="87">
        <f t="shared" si="574"/>
        <v>0</v>
      </c>
      <c r="Q513" s="87">
        <f t="shared" si="574"/>
        <v>0</v>
      </c>
      <c r="R513" s="87">
        <f t="shared" si="574"/>
        <v>0</v>
      </c>
      <c r="S513" s="87">
        <f t="shared" si="574"/>
        <v>0</v>
      </c>
      <c r="T513" s="87">
        <f t="shared" si="574"/>
        <v>81</v>
      </c>
      <c r="U513" s="87">
        <f t="shared" si="574"/>
        <v>0</v>
      </c>
      <c r="V513" s="87">
        <f t="shared" si="574"/>
        <v>0</v>
      </c>
      <c r="W513" s="87">
        <f t="shared" si="574"/>
        <v>0</v>
      </c>
      <c r="X513" s="87">
        <f t="shared" si="574"/>
        <v>81</v>
      </c>
      <c r="Y513" s="87">
        <f t="shared" si="574"/>
        <v>0</v>
      </c>
      <c r="Z513" s="87">
        <f t="shared" si="574"/>
        <v>0</v>
      </c>
      <c r="AA513" s="88">
        <f t="shared" si="574"/>
        <v>81</v>
      </c>
      <c r="AB513" s="88">
        <f t="shared" si="574"/>
        <v>0</v>
      </c>
      <c r="AC513" s="88">
        <f t="shared" si="575"/>
        <v>0</v>
      </c>
      <c r="AD513" s="88">
        <f t="shared" si="575"/>
        <v>0</v>
      </c>
      <c r="AE513" s="88"/>
      <c r="AF513" s="87">
        <f t="shared" si="575"/>
        <v>81</v>
      </c>
      <c r="AG513" s="87">
        <f t="shared" si="575"/>
        <v>0</v>
      </c>
      <c r="AH513" s="87">
        <f t="shared" si="575"/>
        <v>0</v>
      </c>
      <c r="AI513" s="87">
        <f t="shared" si="575"/>
        <v>0</v>
      </c>
      <c r="AJ513" s="87">
        <f t="shared" si="575"/>
        <v>0</v>
      </c>
      <c r="AK513" s="87">
        <f t="shared" si="575"/>
        <v>81</v>
      </c>
      <c r="AL513" s="87">
        <f t="shared" si="575"/>
        <v>0</v>
      </c>
      <c r="AM513" s="87">
        <f t="shared" si="575"/>
        <v>0</v>
      </c>
      <c r="AN513" s="87">
        <f t="shared" si="575"/>
        <v>0</v>
      </c>
      <c r="AO513" s="87">
        <f t="shared" si="575"/>
        <v>0</v>
      </c>
      <c r="AP513" s="87">
        <f t="shared" si="575"/>
        <v>0</v>
      </c>
      <c r="AQ513" s="87">
        <f t="shared" si="575"/>
        <v>0</v>
      </c>
      <c r="AR513" s="87"/>
      <c r="AS513" s="216"/>
      <c r="AT513" s="216"/>
      <c r="AU513" s="216"/>
      <c r="AV513" s="216"/>
      <c r="AW513" s="216"/>
      <c r="AX513" s="216"/>
      <c r="AY513" s="216"/>
      <c r="AZ513" s="216"/>
      <c r="BA513" s="216"/>
      <c r="BB513" s="216"/>
      <c r="BC513" s="216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5"/>
      <c r="BW513" s="25"/>
      <c r="BX513" s="25"/>
    </row>
    <row r="514" spans="1:76" s="26" customFormat="1" ht="66" customHeight="1" hidden="1">
      <c r="A514" s="98" t="s">
        <v>136</v>
      </c>
      <c r="B514" s="99" t="s">
        <v>3</v>
      </c>
      <c r="C514" s="99" t="s">
        <v>148</v>
      </c>
      <c r="D514" s="100" t="s">
        <v>274</v>
      </c>
      <c r="E514" s="99" t="s">
        <v>137</v>
      </c>
      <c r="F514" s="87"/>
      <c r="G514" s="87"/>
      <c r="H514" s="87"/>
      <c r="I514" s="87"/>
      <c r="J514" s="87"/>
      <c r="K514" s="217"/>
      <c r="L514" s="217"/>
      <c r="M514" s="87"/>
      <c r="N514" s="87">
        <f>O514-M514</f>
        <v>81</v>
      </c>
      <c r="O514" s="87">
        <f>39+42</f>
        <v>81</v>
      </c>
      <c r="P514" s="87"/>
      <c r="Q514" s="87"/>
      <c r="R514" s="216"/>
      <c r="S514" s="216"/>
      <c r="T514" s="87">
        <f>O514+R514</f>
        <v>81</v>
      </c>
      <c r="U514" s="87">
        <f>Q514+S514</f>
        <v>0</v>
      </c>
      <c r="V514" s="216"/>
      <c r="W514" s="216"/>
      <c r="X514" s="87">
        <f>T514+V514</f>
        <v>81</v>
      </c>
      <c r="Y514" s="87">
        <f>U514+W514</f>
        <v>0</v>
      </c>
      <c r="Z514" s="216"/>
      <c r="AA514" s="88">
        <f>X514+Z514</f>
        <v>81</v>
      </c>
      <c r="AB514" s="88">
        <f>Y514</f>
        <v>0</v>
      </c>
      <c r="AC514" s="218"/>
      <c r="AD514" s="218"/>
      <c r="AE514" s="218"/>
      <c r="AF514" s="87">
        <f>AA514+AC514</f>
        <v>81</v>
      </c>
      <c r="AG514" s="216"/>
      <c r="AH514" s="87">
        <f>AB514</f>
        <v>0</v>
      </c>
      <c r="AI514" s="216"/>
      <c r="AJ514" s="216"/>
      <c r="AK514" s="87">
        <f>AF514+AI514</f>
        <v>81</v>
      </c>
      <c r="AL514" s="87">
        <f>AG514</f>
        <v>0</v>
      </c>
      <c r="AM514" s="87">
        <f>AH514+AJ514</f>
        <v>0</v>
      </c>
      <c r="AN514" s="87">
        <f>AO514-AM514</f>
        <v>0</v>
      </c>
      <c r="AO514" s="90"/>
      <c r="AP514" s="90"/>
      <c r="AQ514" s="90"/>
      <c r="AR514" s="90"/>
      <c r="AS514" s="216"/>
      <c r="AT514" s="216"/>
      <c r="AU514" s="216"/>
      <c r="AV514" s="216"/>
      <c r="AW514" s="216"/>
      <c r="AX514" s="216"/>
      <c r="AY514" s="216"/>
      <c r="AZ514" s="216"/>
      <c r="BA514" s="216"/>
      <c r="BB514" s="216"/>
      <c r="BC514" s="216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5"/>
      <c r="BW514" s="25"/>
      <c r="BX514" s="25"/>
    </row>
    <row r="515" spans="1:76" s="26" customFormat="1" ht="17.25" customHeight="1">
      <c r="A515" s="98"/>
      <c r="B515" s="99"/>
      <c r="C515" s="99"/>
      <c r="D515" s="100"/>
      <c r="E515" s="99"/>
      <c r="F515" s="87"/>
      <c r="G515" s="87"/>
      <c r="H515" s="87"/>
      <c r="I515" s="87"/>
      <c r="J515" s="87"/>
      <c r="K515" s="217"/>
      <c r="L515" s="217"/>
      <c r="M515" s="87"/>
      <c r="N515" s="87"/>
      <c r="O515" s="87"/>
      <c r="P515" s="87"/>
      <c r="Q515" s="87"/>
      <c r="R515" s="216"/>
      <c r="S515" s="216"/>
      <c r="T515" s="87"/>
      <c r="U515" s="87"/>
      <c r="V515" s="216"/>
      <c r="W515" s="216"/>
      <c r="X515" s="87"/>
      <c r="Y515" s="87"/>
      <c r="Z515" s="216"/>
      <c r="AA515" s="88"/>
      <c r="AB515" s="88"/>
      <c r="AC515" s="218"/>
      <c r="AD515" s="218"/>
      <c r="AE515" s="218"/>
      <c r="AF515" s="87"/>
      <c r="AG515" s="216"/>
      <c r="AH515" s="87"/>
      <c r="AI515" s="216"/>
      <c r="AJ515" s="216"/>
      <c r="AK515" s="87"/>
      <c r="AL515" s="87"/>
      <c r="AM515" s="87"/>
      <c r="AN515" s="87"/>
      <c r="AO515" s="90"/>
      <c r="AP515" s="90"/>
      <c r="AQ515" s="90"/>
      <c r="AR515" s="90"/>
      <c r="AS515" s="216"/>
      <c r="AT515" s="216"/>
      <c r="AU515" s="216"/>
      <c r="AV515" s="216"/>
      <c r="AW515" s="216"/>
      <c r="AX515" s="216"/>
      <c r="AY515" s="216"/>
      <c r="AZ515" s="216"/>
      <c r="BA515" s="216"/>
      <c r="BB515" s="216"/>
      <c r="BC515" s="216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5"/>
      <c r="BW515" s="25"/>
      <c r="BX515" s="25"/>
    </row>
    <row r="516" spans="1:76" s="26" customFormat="1" ht="39.75" customHeight="1">
      <c r="A516" s="70" t="s">
        <v>343</v>
      </c>
      <c r="B516" s="71" t="s">
        <v>344</v>
      </c>
      <c r="C516" s="71"/>
      <c r="D516" s="100"/>
      <c r="E516" s="99"/>
      <c r="F516" s="87"/>
      <c r="G516" s="87"/>
      <c r="H516" s="87"/>
      <c r="I516" s="87"/>
      <c r="J516" s="87"/>
      <c r="K516" s="217"/>
      <c r="L516" s="217"/>
      <c r="M516" s="87"/>
      <c r="N516" s="87"/>
      <c r="O516" s="87"/>
      <c r="P516" s="87"/>
      <c r="Q516" s="87"/>
      <c r="R516" s="216"/>
      <c r="S516" s="216"/>
      <c r="T516" s="87"/>
      <c r="U516" s="87"/>
      <c r="V516" s="216"/>
      <c r="W516" s="216"/>
      <c r="X516" s="87"/>
      <c r="Y516" s="87"/>
      <c r="Z516" s="216"/>
      <c r="AA516" s="87"/>
      <c r="AB516" s="87"/>
      <c r="AC516" s="216"/>
      <c r="AD516" s="216"/>
      <c r="AE516" s="216"/>
      <c r="AF516" s="87"/>
      <c r="AG516" s="216"/>
      <c r="AH516" s="87"/>
      <c r="AI516" s="216"/>
      <c r="AJ516" s="216"/>
      <c r="AK516" s="87"/>
      <c r="AL516" s="87"/>
      <c r="AM516" s="87"/>
      <c r="AN516" s="73">
        <f>AN518+AN525+AN529</f>
        <v>34371</v>
      </c>
      <c r="AO516" s="73">
        <f>AO518+AO525+AO529</f>
        <v>34371</v>
      </c>
      <c r="AP516" s="73"/>
      <c r="AQ516" s="73">
        <f aca="true" t="shared" si="576" ref="AQ516:AY516">AQ518+AQ525+AQ529</f>
        <v>46786</v>
      </c>
      <c r="AR516" s="73">
        <f t="shared" si="576"/>
        <v>0</v>
      </c>
      <c r="AS516" s="73">
        <f t="shared" si="576"/>
        <v>0</v>
      </c>
      <c r="AT516" s="73">
        <f t="shared" si="576"/>
        <v>34371</v>
      </c>
      <c r="AU516" s="73">
        <f t="shared" si="576"/>
        <v>46786</v>
      </c>
      <c r="AV516" s="73">
        <f t="shared" si="576"/>
        <v>3007</v>
      </c>
      <c r="AW516" s="73">
        <f>AW518+AW525+AW529</f>
        <v>-7347</v>
      </c>
      <c r="AX516" s="73">
        <f t="shared" si="576"/>
        <v>37378</v>
      </c>
      <c r="AY516" s="73">
        <f t="shared" si="576"/>
        <v>39439</v>
      </c>
      <c r="AZ516" s="73">
        <f>AZ518+AZ525+AZ529</f>
        <v>0</v>
      </c>
      <c r="BA516" s="73">
        <f>BA518+BA525+BA529</f>
        <v>0</v>
      </c>
      <c r="BB516" s="73">
        <f>BB518+BB525+BB529</f>
        <v>37378</v>
      </c>
      <c r="BC516" s="73">
        <f>BC518+BC525+BC529</f>
        <v>39439</v>
      </c>
      <c r="BD516" s="216"/>
      <c r="BE516" s="216"/>
      <c r="BF516" s="73">
        <f aca="true" t="shared" si="577" ref="BF516:BP516">BF518+BF525+BF529</f>
        <v>37378</v>
      </c>
      <c r="BG516" s="73">
        <f t="shared" si="577"/>
        <v>39439</v>
      </c>
      <c r="BH516" s="73">
        <f>BH518+BH525+BH529</f>
        <v>0</v>
      </c>
      <c r="BI516" s="73">
        <f>BI518+BI525+BI529</f>
        <v>0</v>
      </c>
      <c r="BJ516" s="73">
        <f>BJ518+BJ525+BJ529</f>
        <v>37378</v>
      </c>
      <c r="BK516" s="73">
        <f>BK518+BK525+BK529</f>
        <v>39439</v>
      </c>
      <c r="BL516" s="73">
        <f t="shared" si="577"/>
        <v>0</v>
      </c>
      <c r="BM516" s="73">
        <f t="shared" si="577"/>
        <v>0</v>
      </c>
      <c r="BN516" s="73">
        <f t="shared" si="577"/>
        <v>37378</v>
      </c>
      <c r="BO516" s="73"/>
      <c r="BP516" s="73">
        <f t="shared" si="577"/>
        <v>39439</v>
      </c>
      <c r="BQ516" s="73">
        <f>BQ518+BQ525+BQ529</f>
        <v>0</v>
      </c>
      <c r="BR516" s="73">
        <f>BR518+BR525+BR529</f>
        <v>0</v>
      </c>
      <c r="BS516" s="73">
        <f>BS518+BS525+BS529</f>
        <v>37378</v>
      </c>
      <c r="BT516" s="73">
        <f>BT518+BT525+BT529</f>
        <v>0</v>
      </c>
      <c r="BU516" s="73">
        <f>BU518+BU525+BU529</f>
        <v>39439</v>
      </c>
      <c r="BV516" s="25"/>
      <c r="BW516" s="25"/>
      <c r="BX516" s="25"/>
    </row>
    <row r="517" spans="1:76" s="26" customFormat="1" ht="16.5" customHeight="1">
      <c r="A517" s="70"/>
      <c r="B517" s="71"/>
      <c r="C517" s="71"/>
      <c r="D517" s="100"/>
      <c r="E517" s="99"/>
      <c r="F517" s="87"/>
      <c r="G517" s="87"/>
      <c r="H517" s="87"/>
      <c r="I517" s="87"/>
      <c r="J517" s="87"/>
      <c r="K517" s="217"/>
      <c r="L517" s="217"/>
      <c r="M517" s="87"/>
      <c r="N517" s="87"/>
      <c r="O517" s="87"/>
      <c r="P517" s="87"/>
      <c r="Q517" s="87"/>
      <c r="R517" s="216"/>
      <c r="S517" s="216"/>
      <c r="T517" s="87"/>
      <c r="U517" s="87"/>
      <c r="V517" s="216"/>
      <c r="W517" s="216"/>
      <c r="X517" s="87"/>
      <c r="Y517" s="87"/>
      <c r="Z517" s="216"/>
      <c r="AA517" s="87"/>
      <c r="AB517" s="87"/>
      <c r="AC517" s="216"/>
      <c r="AD517" s="216"/>
      <c r="AE517" s="216"/>
      <c r="AF517" s="87"/>
      <c r="AG517" s="216"/>
      <c r="AH517" s="87"/>
      <c r="AI517" s="216"/>
      <c r="AJ517" s="216"/>
      <c r="AK517" s="87"/>
      <c r="AL517" s="87"/>
      <c r="AM517" s="87"/>
      <c r="AN517" s="87"/>
      <c r="AO517" s="90"/>
      <c r="AP517" s="90"/>
      <c r="AQ517" s="90"/>
      <c r="AR517" s="90"/>
      <c r="AS517" s="216"/>
      <c r="AT517" s="216"/>
      <c r="AU517" s="216"/>
      <c r="AV517" s="216"/>
      <c r="AW517" s="216"/>
      <c r="AX517" s="216"/>
      <c r="AY517" s="216"/>
      <c r="AZ517" s="216"/>
      <c r="BA517" s="216"/>
      <c r="BB517" s="216"/>
      <c r="BC517" s="216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5"/>
      <c r="BW517" s="25"/>
      <c r="BX517" s="25"/>
    </row>
    <row r="518" spans="1:76" s="26" customFormat="1" ht="18.75" customHeight="1">
      <c r="A518" s="79" t="s">
        <v>345</v>
      </c>
      <c r="B518" s="80" t="s">
        <v>138</v>
      </c>
      <c r="C518" s="80" t="s">
        <v>126</v>
      </c>
      <c r="D518" s="100"/>
      <c r="E518" s="99"/>
      <c r="F518" s="87"/>
      <c r="G518" s="87"/>
      <c r="H518" s="87"/>
      <c r="I518" s="87"/>
      <c r="J518" s="87"/>
      <c r="K518" s="217"/>
      <c r="L518" s="217"/>
      <c r="M518" s="87"/>
      <c r="N518" s="87"/>
      <c r="O518" s="87"/>
      <c r="P518" s="87"/>
      <c r="Q518" s="87"/>
      <c r="R518" s="216"/>
      <c r="S518" s="216"/>
      <c r="T518" s="87"/>
      <c r="U518" s="87"/>
      <c r="V518" s="216"/>
      <c r="W518" s="216"/>
      <c r="X518" s="87"/>
      <c r="Y518" s="87"/>
      <c r="Z518" s="216"/>
      <c r="AA518" s="87"/>
      <c r="AB518" s="87"/>
      <c r="AC518" s="216"/>
      <c r="AD518" s="216"/>
      <c r="AE518" s="216"/>
      <c r="AF518" s="87"/>
      <c r="AG518" s="216"/>
      <c r="AH518" s="87"/>
      <c r="AI518" s="216"/>
      <c r="AJ518" s="216"/>
      <c r="AK518" s="87"/>
      <c r="AL518" s="87"/>
      <c r="AM518" s="87"/>
      <c r="AN518" s="82">
        <f aca="true" t="shared" si="578" ref="AN518:AV518">AN519+AN521</f>
        <v>30219</v>
      </c>
      <c r="AO518" s="82">
        <f t="shared" si="578"/>
        <v>30219</v>
      </c>
      <c r="AP518" s="82">
        <f t="shared" si="578"/>
        <v>0</v>
      </c>
      <c r="AQ518" s="82">
        <f t="shared" si="578"/>
        <v>42634</v>
      </c>
      <c r="AR518" s="82">
        <f t="shared" si="578"/>
        <v>0</v>
      </c>
      <c r="AS518" s="82">
        <f t="shared" si="578"/>
        <v>0</v>
      </c>
      <c r="AT518" s="82">
        <f t="shared" si="578"/>
        <v>30219</v>
      </c>
      <c r="AU518" s="82">
        <f t="shared" si="578"/>
        <v>42634</v>
      </c>
      <c r="AV518" s="82">
        <f t="shared" si="578"/>
        <v>3007</v>
      </c>
      <c r="AW518" s="82">
        <f aca="true" t="shared" si="579" ref="AW518:BC518">AW519+AW521</f>
        <v>-7347</v>
      </c>
      <c r="AX518" s="82">
        <f t="shared" si="579"/>
        <v>33226</v>
      </c>
      <c r="AY518" s="82">
        <f t="shared" si="579"/>
        <v>35287</v>
      </c>
      <c r="AZ518" s="82">
        <f t="shared" si="579"/>
        <v>0</v>
      </c>
      <c r="BA518" s="82">
        <f t="shared" si="579"/>
        <v>0</v>
      </c>
      <c r="BB518" s="82">
        <f t="shared" si="579"/>
        <v>33226</v>
      </c>
      <c r="BC518" s="82">
        <f t="shared" si="579"/>
        <v>35287</v>
      </c>
      <c r="BD518" s="216"/>
      <c r="BE518" s="216"/>
      <c r="BF518" s="82">
        <f aca="true" t="shared" si="580" ref="BF518:BP518">BF519+BF521</f>
        <v>33226</v>
      </c>
      <c r="BG518" s="82">
        <f t="shared" si="580"/>
        <v>35287</v>
      </c>
      <c r="BH518" s="82">
        <f>BH519+BH521</f>
        <v>0</v>
      </c>
      <c r="BI518" s="82">
        <f>BI519+BI521</f>
        <v>0</v>
      </c>
      <c r="BJ518" s="82">
        <f>BJ519+BJ521</f>
        <v>33226</v>
      </c>
      <c r="BK518" s="82">
        <f>BK519+BK521</f>
        <v>35287</v>
      </c>
      <c r="BL518" s="82">
        <f t="shared" si="580"/>
        <v>0</v>
      </c>
      <c r="BM518" s="82">
        <f t="shared" si="580"/>
        <v>0</v>
      </c>
      <c r="BN518" s="82">
        <f t="shared" si="580"/>
        <v>33226</v>
      </c>
      <c r="BO518" s="82"/>
      <c r="BP518" s="82">
        <f t="shared" si="580"/>
        <v>35287</v>
      </c>
      <c r="BQ518" s="82">
        <f>BQ519+BQ521</f>
        <v>0</v>
      </c>
      <c r="BR518" s="82">
        <f>BR519+BR521</f>
        <v>0</v>
      </c>
      <c r="BS518" s="82">
        <f>BS519+BS521</f>
        <v>33226</v>
      </c>
      <c r="BT518" s="82">
        <f>BT519+BT521</f>
        <v>0</v>
      </c>
      <c r="BU518" s="82">
        <f>BU519+BU521</f>
        <v>35287</v>
      </c>
      <c r="BV518" s="25"/>
      <c r="BW518" s="25"/>
      <c r="BX518" s="25"/>
    </row>
    <row r="519" spans="1:76" s="26" customFormat="1" ht="33" customHeight="1">
      <c r="A519" s="98" t="s">
        <v>106</v>
      </c>
      <c r="B519" s="99" t="s">
        <v>138</v>
      </c>
      <c r="C519" s="99" t="s">
        <v>126</v>
      </c>
      <c r="D519" s="100" t="s">
        <v>107</v>
      </c>
      <c r="E519" s="99"/>
      <c r="F519" s="87"/>
      <c r="G519" s="87"/>
      <c r="H519" s="87"/>
      <c r="I519" s="87"/>
      <c r="J519" s="87"/>
      <c r="K519" s="217"/>
      <c r="L519" s="217"/>
      <c r="M519" s="87"/>
      <c r="N519" s="87"/>
      <c r="O519" s="87"/>
      <c r="P519" s="87"/>
      <c r="Q519" s="87"/>
      <c r="R519" s="216"/>
      <c r="S519" s="216"/>
      <c r="T519" s="87"/>
      <c r="U519" s="87"/>
      <c r="V519" s="216"/>
      <c r="W519" s="216"/>
      <c r="X519" s="87"/>
      <c r="Y519" s="87"/>
      <c r="Z519" s="216"/>
      <c r="AA519" s="87"/>
      <c r="AB519" s="87"/>
      <c r="AC519" s="216"/>
      <c r="AD519" s="216"/>
      <c r="AE519" s="216"/>
      <c r="AF519" s="87"/>
      <c r="AG519" s="216"/>
      <c r="AH519" s="87"/>
      <c r="AI519" s="216"/>
      <c r="AJ519" s="216"/>
      <c r="AK519" s="87"/>
      <c r="AL519" s="87"/>
      <c r="AM519" s="87"/>
      <c r="AN519" s="87">
        <f aca="true" t="shared" si="581" ref="AN519:BC519">AN520</f>
        <v>30219</v>
      </c>
      <c r="AO519" s="87">
        <f t="shared" si="581"/>
        <v>30219</v>
      </c>
      <c r="AP519" s="87">
        <f t="shared" si="581"/>
        <v>0</v>
      </c>
      <c r="AQ519" s="87">
        <f t="shared" si="581"/>
        <v>30219</v>
      </c>
      <c r="AR519" s="87">
        <f t="shared" si="581"/>
        <v>0</v>
      </c>
      <c r="AS519" s="87">
        <f t="shared" si="581"/>
        <v>0</v>
      </c>
      <c r="AT519" s="87">
        <f t="shared" si="581"/>
        <v>30219</v>
      </c>
      <c r="AU519" s="87">
        <f t="shared" si="581"/>
        <v>30219</v>
      </c>
      <c r="AV519" s="87">
        <f t="shared" si="581"/>
        <v>0</v>
      </c>
      <c r="AW519" s="87">
        <f t="shared" si="581"/>
        <v>0</v>
      </c>
      <c r="AX519" s="87">
        <f t="shared" si="581"/>
        <v>30219</v>
      </c>
      <c r="AY519" s="87">
        <f t="shared" si="581"/>
        <v>30219</v>
      </c>
      <c r="AZ519" s="87">
        <f t="shared" si="581"/>
        <v>0</v>
      </c>
      <c r="BA519" s="87">
        <f t="shared" si="581"/>
        <v>0</v>
      </c>
      <c r="BB519" s="87">
        <f t="shared" si="581"/>
        <v>30219</v>
      </c>
      <c r="BC519" s="87">
        <f t="shared" si="581"/>
        <v>30219</v>
      </c>
      <c r="BD519" s="216"/>
      <c r="BE519" s="216"/>
      <c r="BF519" s="87">
        <f aca="true" t="shared" si="582" ref="BF519:BU519">BF520</f>
        <v>30219</v>
      </c>
      <c r="BG519" s="87">
        <f t="shared" si="582"/>
        <v>30219</v>
      </c>
      <c r="BH519" s="87">
        <f t="shared" si="582"/>
        <v>0</v>
      </c>
      <c r="BI519" s="87">
        <f t="shared" si="582"/>
        <v>0</v>
      </c>
      <c r="BJ519" s="87">
        <f t="shared" si="582"/>
        <v>30219</v>
      </c>
      <c r="BK519" s="87">
        <f t="shared" si="582"/>
        <v>30219</v>
      </c>
      <c r="BL519" s="87">
        <f t="shared" si="582"/>
        <v>0</v>
      </c>
      <c r="BM519" s="87">
        <f t="shared" si="582"/>
        <v>0</v>
      </c>
      <c r="BN519" s="87">
        <f t="shared" si="582"/>
        <v>30219</v>
      </c>
      <c r="BO519" s="87"/>
      <c r="BP519" s="87">
        <f t="shared" si="582"/>
        <v>30219</v>
      </c>
      <c r="BQ519" s="87">
        <f t="shared" si="582"/>
        <v>0</v>
      </c>
      <c r="BR519" s="87">
        <f t="shared" si="582"/>
        <v>0</v>
      </c>
      <c r="BS519" s="87">
        <f t="shared" si="582"/>
        <v>30219</v>
      </c>
      <c r="BT519" s="87">
        <f t="shared" si="582"/>
        <v>0</v>
      </c>
      <c r="BU519" s="87">
        <f t="shared" si="582"/>
        <v>30219</v>
      </c>
      <c r="BV519" s="25"/>
      <c r="BW519" s="25"/>
      <c r="BX519" s="25"/>
    </row>
    <row r="520" spans="1:76" s="26" customFormat="1" ht="33" customHeight="1">
      <c r="A520" s="98" t="s">
        <v>128</v>
      </c>
      <c r="B520" s="99" t="s">
        <v>138</v>
      </c>
      <c r="C520" s="99" t="s">
        <v>126</v>
      </c>
      <c r="D520" s="100" t="s">
        <v>107</v>
      </c>
      <c r="E520" s="99" t="s">
        <v>129</v>
      </c>
      <c r="F520" s="87"/>
      <c r="G520" s="87"/>
      <c r="H520" s="87"/>
      <c r="I520" s="87"/>
      <c r="J520" s="87"/>
      <c r="K520" s="217"/>
      <c r="L520" s="217"/>
      <c r="M520" s="87"/>
      <c r="N520" s="87"/>
      <c r="O520" s="87"/>
      <c r="P520" s="87"/>
      <c r="Q520" s="87"/>
      <c r="R520" s="216"/>
      <c r="S520" s="216"/>
      <c r="T520" s="87"/>
      <c r="U520" s="87"/>
      <c r="V520" s="216"/>
      <c r="W520" s="216"/>
      <c r="X520" s="87"/>
      <c r="Y520" s="87"/>
      <c r="Z520" s="216"/>
      <c r="AA520" s="87"/>
      <c r="AB520" s="87"/>
      <c r="AC520" s="216"/>
      <c r="AD520" s="216"/>
      <c r="AE520" s="216"/>
      <c r="AF520" s="87"/>
      <c r="AG520" s="216"/>
      <c r="AH520" s="87"/>
      <c r="AI520" s="216"/>
      <c r="AJ520" s="216"/>
      <c r="AK520" s="87"/>
      <c r="AL520" s="87"/>
      <c r="AM520" s="87"/>
      <c r="AN520" s="87">
        <f>AO520-AM520</f>
        <v>30219</v>
      </c>
      <c r="AO520" s="87">
        <v>30219</v>
      </c>
      <c r="AP520" s="87"/>
      <c r="AQ520" s="87">
        <v>30219</v>
      </c>
      <c r="AR520" s="87"/>
      <c r="AS520" s="216"/>
      <c r="AT520" s="87">
        <f>AO520+AR520</f>
        <v>30219</v>
      </c>
      <c r="AU520" s="87">
        <f>AQ520+AS520</f>
        <v>30219</v>
      </c>
      <c r="AV520" s="216"/>
      <c r="AW520" s="216"/>
      <c r="AX520" s="87">
        <f>AT520+AV520</f>
        <v>30219</v>
      </c>
      <c r="AY520" s="87">
        <f>AU520</f>
        <v>30219</v>
      </c>
      <c r="AZ520" s="216"/>
      <c r="BA520" s="216"/>
      <c r="BB520" s="87">
        <f>AX520+AZ520</f>
        <v>30219</v>
      </c>
      <c r="BC520" s="87">
        <f>AY520+BA520</f>
        <v>30219</v>
      </c>
      <c r="BD520" s="216"/>
      <c r="BE520" s="216"/>
      <c r="BF520" s="87">
        <f>BB520+BD520</f>
        <v>30219</v>
      </c>
      <c r="BG520" s="87">
        <f>BC520+BE520</f>
        <v>30219</v>
      </c>
      <c r="BH520" s="216"/>
      <c r="BI520" s="216"/>
      <c r="BJ520" s="87">
        <f>BB520+BH520</f>
        <v>30219</v>
      </c>
      <c r="BK520" s="87">
        <f>BC520+BI520</f>
        <v>30219</v>
      </c>
      <c r="BL520" s="216"/>
      <c r="BM520" s="216"/>
      <c r="BN520" s="87">
        <f>BJ520+BL520</f>
        <v>30219</v>
      </c>
      <c r="BO520" s="87"/>
      <c r="BP520" s="87">
        <f>BK520+BM520</f>
        <v>30219</v>
      </c>
      <c r="BQ520" s="87"/>
      <c r="BR520" s="216"/>
      <c r="BS520" s="87">
        <f>BN520+BQ520</f>
        <v>30219</v>
      </c>
      <c r="BT520" s="87">
        <f>BO520</f>
        <v>0</v>
      </c>
      <c r="BU520" s="87">
        <f>BP520+BR520</f>
        <v>30219</v>
      </c>
      <c r="BV520" s="25"/>
      <c r="BW520" s="25"/>
      <c r="BX520" s="25"/>
    </row>
    <row r="521" spans="1:76" s="26" customFormat="1" ht="16.5">
      <c r="A521" s="98" t="s">
        <v>120</v>
      </c>
      <c r="B521" s="99" t="s">
        <v>138</v>
      </c>
      <c r="C521" s="99" t="s">
        <v>126</v>
      </c>
      <c r="D521" s="100" t="s">
        <v>122</v>
      </c>
      <c r="E521" s="99"/>
      <c r="F521" s="87"/>
      <c r="G521" s="87"/>
      <c r="H521" s="87"/>
      <c r="I521" s="87"/>
      <c r="J521" s="87"/>
      <c r="K521" s="217"/>
      <c r="L521" s="217"/>
      <c r="M521" s="87"/>
      <c r="N521" s="87"/>
      <c r="O521" s="87"/>
      <c r="P521" s="87"/>
      <c r="Q521" s="87"/>
      <c r="R521" s="216"/>
      <c r="S521" s="216"/>
      <c r="T521" s="87"/>
      <c r="U521" s="87"/>
      <c r="V521" s="216"/>
      <c r="W521" s="216"/>
      <c r="X521" s="87"/>
      <c r="Y521" s="87"/>
      <c r="Z521" s="216"/>
      <c r="AA521" s="87"/>
      <c r="AB521" s="87"/>
      <c r="AC521" s="216"/>
      <c r="AD521" s="216"/>
      <c r="AE521" s="216"/>
      <c r="AF521" s="87"/>
      <c r="AG521" s="216"/>
      <c r="AH521" s="87"/>
      <c r="AI521" s="216"/>
      <c r="AJ521" s="216"/>
      <c r="AK521" s="87"/>
      <c r="AL521" s="87"/>
      <c r="AM521" s="87"/>
      <c r="AN521" s="87">
        <f aca="true" t="shared" si="583" ref="AN521:BC522">AN522</f>
        <v>0</v>
      </c>
      <c r="AO521" s="87">
        <f t="shared" si="583"/>
        <v>0</v>
      </c>
      <c r="AP521" s="87">
        <f t="shared" si="583"/>
        <v>0</v>
      </c>
      <c r="AQ521" s="87">
        <f t="shared" si="583"/>
        <v>12415</v>
      </c>
      <c r="AR521" s="87">
        <f t="shared" si="583"/>
        <v>0</v>
      </c>
      <c r="AS521" s="87">
        <f t="shared" si="583"/>
        <v>0</v>
      </c>
      <c r="AT521" s="87">
        <f t="shared" si="583"/>
        <v>0</v>
      </c>
      <c r="AU521" s="87">
        <f t="shared" si="583"/>
        <v>12415</v>
      </c>
      <c r="AV521" s="87">
        <f t="shared" si="583"/>
        <v>3007</v>
      </c>
      <c r="AW521" s="87">
        <f t="shared" si="583"/>
        <v>-7347</v>
      </c>
      <c r="AX521" s="87">
        <f t="shared" si="583"/>
        <v>3007</v>
      </c>
      <c r="AY521" s="87">
        <f t="shared" si="583"/>
        <v>5068</v>
      </c>
      <c r="AZ521" s="87">
        <f t="shared" si="583"/>
        <v>0</v>
      </c>
      <c r="BA521" s="87">
        <f t="shared" si="583"/>
        <v>0</v>
      </c>
      <c r="BB521" s="87">
        <f t="shared" si="583"/>
        <v>3007</v>
      </c>
      <c r="BC521" s="87">
        <f t="shared" si="583"/>
        <v>5068</v>
      </c>
      <c r="BD521" s="216"/>
      <c r="BE521" s="216"/>
      <c r="BF521" s="87">
        <f aca="true" t="shared" si="584" ref="BF521:BU522">BF522</f>
        <v>3007</v>
      </c>
      <c r="BG521" s="87">
        <f t="shared" si="584"/>
        <v>5068</v>
      </c>
      <c r="BH521" s="87">
        <f t="shared" si="584"/>
        <v>0</v>
      </c>
      <c r="BI521" s="87">
        <f t="shared" si="584"/>
        <v>0</v>
      </c>
      <c r="BJ521" s="87">
        <f t="shared" si="584"/>
        <v>3007</v>
      </c>
      <c r="BK521" s="87">
        <f t="shared" si="584"/>
        <v>5068</v>
      </c>
      <c r="BL521" s="87">
        <f t="shared" si="584"/>
        <v>0</v>
      </c>
      <c r="BM521" s="87">
        <f t="shared" si="584"/>
        <v>0</v>
      </c>
      <c r="BN521" s="87">
        <f t="shared" si="584"/>
        <v>3007</v>
      </c>
      <c r="BO521" s="87"/>
      <c r="BP521" s="87">
        <f t="shared" si="584"/>
        <v>5068</v>
      </c>
      <c r="BQ521" s="87">
        <f t="shared" si="584"/>
        <v>0</v>
      </c>
      <c r="BR521" s="87">
        <f t="shared" si="584"/>
        <v>0</v>
      </c>
      <c r="BS521" s="87">
        <f t="shared" si="584"/>
        <v>3007</v>
      </c>
      <c r="BT521" s="87">
        <f t="shared" si="584"/>
        <v>0</v>
      </c>
      <c r="BU521" s="87">
        <f t="shared" si="584"/>
        <v>5068</v>
      </c>
      <c r="BV521" s="25"/>
      <c r="BW521" s="25"/>
      <c r="BX521" s="25"/>
    </row>
    <row r="522" spans="1:76" s="26" customFormat="1" ht="51.75" customHeight="1">
      <c r="A522" s="98" t="s">
        <v>333</v>
      </c>
      <c r="B522" s="99" t="s">
        <v>138</v>
      </c>
      <c r="C522" s="99" t="s">
        <v>126</v>
      </c>
      <c r="D522" s="100" t="s">
        <v>332</v>
      </c>
      <c r="E522" s="99"/>
      <c r="F522" s="87"/>
      <c r="G522" s="87"/>
      <c r="H522" s="87"/>
      <c r="I522" s="87"/>
      <c r="J522" s="87"/>
      <c r="K522" s="217"/>
      <c r="L522" s="217"/>
      <c r="M522" s="87"/>
      <c r="N522" s="87"/>
      <c r="O522" s="87"/>
      <c r="P522" s="87"/>
      <c r="Q522" s="87"/>
      <c r="R522" s="216"/>
      <c r="S522" s="216"/>
      <c r="T522" s="87"/>
      <c r="U522" s="87"/>
      <c r="V522" s="216"/>
      <c r="W522" s="216"/>
      <c r="X522" s="87"/>
      <c r="Y522" s="87"/>
      <c r="Z522" s="216"/>
      <c r="AA522" s="87"/>
      <c r="AB522" s="87"/>
      <c r="AC522" s="216"/>
      <c r="AD522" s="216"/>
      <c r="AE522" s="216"/>
      <c r="AF522" s="87"/>
      <c r="AG522" s="216"/>
      <c r="AH522" s="87"/>
      <c r="AI522" s="216"/>
      <c r="AJ522" s="216"/>
      <c r="AK522" s="87"/>
      <c r="AL522" s="87"/>
      <c r="AM522" s="87"/>
      <c r="AN522" s="87">
        <f t="shared" si="583"/>
        <v>0</v>
      </c>
      <c r="AO522" s="87">
        <f t="shared" si="583"/>
        <v>0</v>
      </c>
      <c r="AP522" s="87">
        <f t="shared" si="583"/>
        <v>0</v>
      </c>
      <c r="AQ522" s="87">
        <f t="shared" si="583"/>
        <v>12415</v>
      </c>
      <c r="AR522" s="87">
        <f t="shared" si="583"/>
        <v>0</v>
      </c>
      <c r="AS522" s="87">
        <f t="shared" si="583"/>
        <v>0</v>
      </c>
      <c r="AT522" s="87">
        <f t="shared" si="583"/>
        <v>0</v>
      </c>
      <c r="AU522" s="87">
        <f t="shared" si="583"/>
        <v>12415</v>
      </c>
      <c r="AV522" s="87">
        <f t="shared" si="583"/>
        <v>3007</v>
      </c>
      <c r="AW522" s="87">
        <f t="shared" si="583"/>
        <v>-7347</v>
      </c>
      <c r="AX522" s="87">
        <f t="shared" si="583"/>
        <v>3007</v>
      </c>
      <c r="AY522" s="87">
        <f t="shared" si="583"/>
        <v>5068</v>
      </c>
      <c r="AZ522" s="87">
        <f t="shared" si="583"/>
        <v>0</v>
      </c>
      <c r="BA522" s="87">
        <f t="shared" si="583"/>
        <v>0</v>
      </c>
      <c r="BB522" s="87">
        <f t="shared" si="583"/>
        <v>3007</v>
      </c>
      <c r="BC522" s="87">
        <f t="shared" si="583"/>
        <v>5068</v>
      </c>
      <c r="BD522" s="216"/>
      <c r="BE522" s="216"/>
      <c r="BF522" s="87">
        <f t="shared" si="584"/>
        <v>3007</v>
      </c>
      <c r="BG522" s="87">
        <f t="shared" si="584"/>
        <v>5068</v>
      </c>
      <c r="BH522" s="87">
        <f t="shared" si="584"/>
        <v>0</v>
      </c>
      <c r="BI522" s="87">
        <f t="shared" si="584"/>
        <v>0</v>
      </c>
      <c r="BJ522" s="87">
        <f t="shared" si="584"/>
        <v>3007</v>
      </c>
      <c r="BK522" s="87">
        <f t="shared" si="584"/>
        <v>5068</v>
      </c>
      <c r="BL522" s="87">
        <f t="shared" si="584"/>
        <v>0</v>
      </c>
      <c r="BM522" s="87">
        <f t="shared" si="584"/>
        <v>0</v>
      </c>
      <c r="BN522" s="87">
        <f t="shared" si="584"/>
        <v>3007</v>
      </c>
      <c r="BO522" s="87"/>
      <c r="BP522" s="87">
        <f t="shared" si="584"/>
        <v>5068</v>
      </c>
      <c r="BQ522" s="87">
        <f t="shared" si="584"/>
        <v>0</v>
      </c>
      <c r="BR522" s="87">
        <f t="shared" si="584"/>
        <v>0</v>
      </c>
      <c r="BS522" s="87">
        <f t="shared" si="584"/>
        <v>3007</v>
      </c>
      <c r="BT522" s="87">
        <f t="shared" si="584"/>
        <v>0</v>
      </c>
      <c r="BU522" s="87">
        <f t="shared" si="584"/>
        <v>5068</v>
      </c>
      <c r="BV522" s="25"/>
      <c r="BW522" s="25"/>
      <c r="BX522" s="25"/>
    </row>
    <row r="523" spans="1:76" s="26" customFormat="1" ht="81.75" customHeight="1">
      <c r="A523" s="98" t="s">
        <v>243</v>
      </c>
      <c r="B523" s="99" t="s">
        <v>138</v>
      </c>
      <c r="C523" s="99" t="s">
        <v>126</v>
      </c>
      <c r="D523" s="100" t="s">
        <v>332</v>
      </c>
      <c r="E523" s="99" t="s">
        <v>150</v>
      </c>
      <c r="F523" s="87"/>
      <c r="G523" s="87"/>
      <c r="H523" s="87"/>
      <c r="I523" s="87"/>
      <c r="J523" s="87"/>
      <c r="K523" s="217"/>
      <c r="L523" s="217"/>
      <c r="M523" s="87"/>
      <c r="N523" s="87"/>
      <c r="O523" s="87"/>
      <c r="P523" s="87"/>
      <c r="Q523" s="87"/>
      <c r="R523" s="216"/>
      <c r="S523" s="216"/>
      <c r="T523" s="87"/>
      <c r="U523" s="87"/>
      <c r="V523" s="216"/>
      <c r="W523" s="216"/>
      <c r="X523" s="87"/>
      <c r="Y523" s="87"/>
      <c r="Z523" s="216"/>
      <c r="AA523" s="87"/>
      <c r="AB523" s="87"/>
      <c r="AC523" s="216"/>
      <c r="AD523" s="216"/>
      <c r="AE523" s="216"/>
      <c r="AF523" s="87"/>
      <c r="AG523" s="216"/>
      <c r="AH523" s="87"/>
      <c r="AI523" s="216"/>
      <c r="AJ523" s="216"/>
      <c r="AK523" s="87"/>
      <c r="AL523" s="87"/>
      <c r="AM523" s="87"/>
      <c r="AN523" s="87">
        <f>AO523-AM523</f>
        <v>0</v>
      </c>
      <c r="AO523" s="87"/>
      <c r="AP523" s="87"/>
      <c r="AQ523" s="87">
        <v>12415</v>
      </c>
      <c r="AR523" s="87"/>
      <c r="AS523" s="216"/>
      <c r="AT523" s="87">
        <f>AO523+AR523</f>
        <v>0</v>
      </c>
      <c r="AU523" s="87">
        <f>AQ523+AS523</f>
        <v>12415</v>
      </c>
      <c r="AV523" s="87">
        <v>3007</v>
      </c>
      <c r="AW523" s="87">
        <v>-7347</v>
      </c>
      <c r="AX523" s="87">
        <f>AT523+AV523</f>
        <v>3007</v>
      </c>
      <c r="AY523" s="87">
        <f>AU523+AW523</f>
        <v>5068</v>
      </c>
      <c r="AZ523" s="216"/>
      <c r="BA523" s="216"/>
      <c r="BB523" s="87">
        <f>AX523+AZ523</f>
        <v>3007</v>
      </c>
      <c r="BC523" s="87">
        <f>AY523+BA523</f>
        <v>5068</v>
      </c>
      <c r="BD523" s="216"/>
      <c r="BE523" s="216"/>
      <c r="BF523" s="87">
        <f>BB523+BD523</f>
        <v>3007</v>
      </c>
      <c r="BG523" s="87">
        <f>BC523+BE523</f>
        <v>5068</v>
      </c>
      <c r="BH523" s="216"/>
      <c r="BI523" s="216"/>
      <c r="BJ523" s="87">
        <f>BB523+BH523</f>
        <v>3007</v>
      </c>
      <c r="BK523" s="87">
        <f>BC523+BI523</f>
        <v>5068</v>
      </c>
      <c r="BL523" s="216"/>
      <c r="BM523" s="216"/>
      <c r="BN523" s="87">
        <f>BJ523+BL523</f>
        <v>3007</v>
      </c>
      <c r="BO523" s="87"/>
      <c r="BP523" s="87">
        <f>BK523+BM523</f>
        <v>5068</v>
      </c>
      <c r="BQ523" s="87"/>
      <c r="BR523" s="216"/>
      <c r="BS523" s="87">
        <f>BN523+BQ523</f>
        <v>3007</v>
      </c>
      <c r="BT523" s="87">
        <f>BO523</f>
        <v>0</v>
      </c>
      <c r="BU523" s="87">
        <f>BP523+BR523</f>
        <v>5068</v>
      </c>
      <c r="BV523" s="25"/>
      <c r="BW523" s="25"/>
      <c r="BX523" s="25"/>
    </row>
    <row r="524" spans="1:76" s="26" customFormat="1" ht="18.75" customHeight="1">
      <c r="A524" s="79"/>
      <c r="B524" s="80"/>
      <c r="C524" s="80"/>
      <c r="D524" s="100"/>
      <c r="E524" s="99"/>
      <c r="F524" s="87"/>
      <c r="G524" s="87"/>
      <c r="H524" s="87"/>
      <c r="I524" s="87"/>
      <c r="J524" s="87"/>
      <c r="K524" s="217"/>
      <c r="L524" s="217"/>
      <c r="M524" s="87"/>
      <c r="N524" s="87"/>
      <c r="O524" s="87"/>
      <c r="P524" s="87"/>
      <c r="Q524" s="87"/>
      <c r="R524" s="216"/>
      <c r="S524" s="216"/>
      <c r="T524" s="87"/>
      <c r="U524" s="87"/>
      <c r="V524" s="216"/>
      <c r="W524" s="216"/>
      <c r="X524" s="87"/>
      <c r="Y524" s="87"/>
      <c r="Z524" s="216"/>
      <c r="AA524" s="87"/>
      <c r="AB524" s="87"/>
      <c r="AC524" s="216"/>
      <c r="AD524" s="216"/>
      <c r="AE524" s="216"/>
      <c r="AF524" s="87"/>
      <c r="AG524" s="216"/>
      <c r="AH524" s="87"/>
      <c r="AI524" s="216"/>
      <c r="AJ524" s="216"/>
      <c r="AK524" s="87"/>
      <c r="AL524" s="87"/>
      <c r="AM524" s="87"/>
      <c r="AN524" s="87"/>
      <c r="AO524" s="90"/>
      <c r="AP524" s="90"/>
      <c r="AQ524" s="90"/>
      <c r="AR524" s="90"/>
      <c r="AS524" s="216"/>
      <c r="AT524" s="216"/>
      <c r="AU524" s="216"/>
      <c r="AV524" s="216"/>
      <c r="AW524" s="216"/>
      <c r="AX524" s="216"/>
      <c r="AY524" s="216"/>
      <c r="AZ524" s="216"/>
      <c r="BA524" s="216"/>
      <c r="BB524" s="216"/>
      <c r="BC524" s="216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5"/>
      <c r="BW524" s="25"/>
      <c r="BX524" s="25"/>
    </row>
    <row r="525" spans="1:76" s="26" customFormat="1" ht="18.75" customHeight="1">
      <c r="A525" s="79" t="s">
        <v>346</v>
      </c>
      <c r="B525" s="80" t="s">
        <v>138</v>
      </c>
      <c r="C525" s="80" t="s">
        <v>127</v>
      </c>
      <c r="D525" s="100"/>
      <c r="E525" s="99"/>
      <c r="F525" s="87"/>
      <c r="G525" s="87"/>
      <c r="H525" s="87"/>
      <c r="I525" s="87"/>
      <c r="J525" s="87"/>
      <c r="K525" s="217"/>
      <c r="L525" s="217"/>
      <c r="M525" s="87"/>
      <c r="N525" s="87"/>
      <c r="O525" s="87"/>
      <c r="P525" s="87"/>
      <c r="Q525" s="87"/>
      <c r="R525" s="216"/>
      <c r="S525" s="216"/>
      <c r="T525" s="87"/>
      <c r="U525" s="87"/>
      <c r="V525" s="216"/>
      <c r="W525" s="216"/>
      <c r="X525" s="87"/>
      <c r="Y525" s="87"/>
      <c r="Z525" s="216"/>
      <c r="AA525" s="87"/>
      <c r="AB525" s="87"/>
      <c r="AC525" s="216"/>
      <c r="AD525" s="216"/>
      <c r="AE525" s="216"/>
      <c r="AF525" s="87"/>
      <c r="AG525" s="216"/>
      <c r="AH525" s="87"/>
      <c r="AI525" s="216"/>
      <c r="AJ525" s="216"/>
      <c r="AK525" s="87"/>
      <c r="AL525" s="87"/>
      <c r="AM525" s="87"/>
      <c r="AN525" s="82">
        <f>AN526</f>
        <v>4152</v>
      </c>
      <c r="AO525" s="82">
        <f aca="true" t="shared" si="585" ref="AO525:BC526">AO526</f>
        <v>4152</v>
      </c>
      <c r="AP525" s="82">
        <f t="shared" si="585"/>
        <v>0</v>
      </c>
      <c r="AQ525" s="82">
        <f t="shared" si="585"/>
        <v>4152</v>
      </c>
      <c r="AR525" s="82">
        <f t="shared" si="585"/>
        <v>0</v>
      </c>
      <c r="AS525" s="82">
        <f t="shared" si="585"/>
        <v>0</v>
      </c>
      <c r="AT525" s="82">
        <f t="shared" si="585"/>
        <v>4152</v>
      </c>
      <c r="AU525" s="82">
        <f t="shared" si="585"/>
        <v>4152</v>
      </c>
      <c r="AV525" s="82">
        <f t="shared" si="585"/>
        <v>0</v>
      </c>
      <c r="AW525" s="82">
        <f t="shared" si="585"/>
        <v>0</v>
      </c>
      <c r="AX525" s="82">
        <f t="shared" si="585"/>
        <v>4152</v>
      </c>
      <c r="AY525" s="82">
        <f t="shared" si="585"/>
        <v>4152</v>
      </c>
      <c r="AZ525" s="82">
        <f t="shared" si="585"/>
        <v>0</v>
      </c>
      <c r="BA525" s="82">
        <f t="shared" si="585"/>
        <v>0</v>
      </c>
      <c r="BB525" s="82">
        <f t="shared" si="585"/>
        <v>4152</v>
      </c>
      <c r="BC525" s="82">
        <f t="shared" si="585"/>
        <v>4152</v>
      </c>
      <c r="BD525" s="216"/>
      <c r="BE525" s="216"/>
      <c r="BF525" s="82">
        <f aca="true" t="shared" si="586" ref="BF525:BU526">BF526</f>
        <v>4152</v>
      </c>
      <c r="BG525" s="82">
        <f t="shared" si="586"/>
        <v>4152</v>
      </c>
      <c r="BH525" s="82">
        <f t="shared" si="586"/>
        <v>0</v>
      </c>
      <c r="BI525" s="82">
        <f t="shared" si="586"/>
        <v>0</v>
      </c>
      <c r="BJ525" s="82">
        <f t="shared" si="586"/>
        <v>4152</v>
      </c>
      <c r="BK525" s="82">
        <f t="shared" si="586"/>
        <v>4152</v>
      </c>
      <c r="BL525" s="82">
        <f t="shared" si="586"/>
        <v>0</v>
      </c>
      <c r="BM525" s="82">
        <f t="shared" si="586"/>
        <v>0</v>
      </c>
      <c r="BN525" s="82">
        <f t="shared" si="586"/>
        <v>4152</v>
      </c>
      <c r="BO525" s="82"/>
      <c r="BP525" s="82">
        <f t="shared" si="586"/>
        <v>4152</v>
      </c>
      <c r="BQ525" s="82">
        <f t="shared" si="586"/>
        <v>0</v>
      </c>
      <c r="BR525" s="82">
        <f t="shared" si="586"/>
        <v>0</v>
      </c>
      <c r="BS525" s="82">
        <f t="shared" si="586"/>
        <v>4152</v>
      </c>
      <c r="BT525" s="82">
        <f t="shared" si="586"/>
        <v>0</v>
      </c>
      <c r="BU525" s="82">
        <f t="shared" si="586"/>
        <v>4152</v>
      </c>
      <c r="BV525" s="25"/>
      <c r="BW525" s="25"/>
      <c r="BX525" s="25"/>
    </row>
    <row r="526" spans="1:76" s="26" customFormat="1" ht="34.5" customHeight="1">
      <c r="A526" s="98" t="s">
        <v>108</v>
      </c>
      <c r="B526" s="99" t="s">
        <v>138</v>
      </c>
      <c r="C526" s="99" t="s">
        <v>127</v>
      </c>
      <c r="D526" s="100" t="s">
        <v>109</v>
      </c>
      <c r="E526" s="99"/>
      <c r="F526" s="87"/>
      <c r="G526" s="87"/>
      <c r="H526" s="87"/>
      <c r="I526" s="87"/>
      <c r="J526" s="87"/>
      <c r="K526" s="217"/>
      <c r="L526" s="217"/>
      <c r="M526" s="87"/>
      <c r="N526" s="87"/>
      <c r="O526" s="87"/>
      <c r="P526" s="87"/>
      <c r="Q526" s="87"/>
      <c r="R526" s="216"/>
      <c r="S526" s="216"/>
      <c r="T526" s="87"/>
      <c r="U526" s="87"/>
      <c r="V526" s="216"/>
      <c r="W526" s="216"/>
      <c r="X526" s="87"/>
      <c r="Y526" s="87"/>
      <c r="Z526" s="216"/>
      <c r="AA526" s="87"/>
      <c r="AB526" s="87"/>
      <c r="AC526" s="216"/>
      <c r="AD526" s="216"/>
      <c r="AE526" s="216"/>
      <c r="AF526" s="87"/>
      <c r="AG526" s="216"/>
      <c r="AH526" s="87"/>
      <c r="AI526" s="216"/>
      <c r="AJ526" s="216"/>
      <c r="AK526" s="87"/>
      <c r="AL526" s="87"/>
      <c r="AM526" s="87"/>
      <c r="AN526" s="87">
        <f>AN527</f>
        <v>4152</v>
      </c>
      <c r="AO526" s="87">
        <f t="shared" si="585"/>
        <v>4152</v>
      </c>
      <c r="AP526" s="87">
        <f t="shared" si="585"/>
        <v>0</v>
      </c>
      <c r="AQ526" s="87">
        <f t="shared" si="585"/>
        <v>4152</v>
      </c>
      <c r="AR526" s="87">
        <f t="shared" si="585"/>
        <v>0</v>
      </c>
      <c r="AS526" s="87">
        <f t="shared" si="585"/>
        <v>0</v>
      </c>
      <c r="AT526" s="87">
        <f t="shared" si="585"/>
        <v>4152</v>
      </c>
      <c r="AU526" s="87">
        <f t="shared" si="585"/>
        <v>4152</v>
      </c>
      <c r="AV526" s="87">
        <f t="shared" si="585"/>
        <v>0</v>
      </c>
      <c r="AW526" s="87">
        <f t="shared" si="585"/>
        <v>0</v>
      </c>
      <c r="AX526" s="87">
        <f t="shared" si="585"/>
        <v>4152</v>
      </c>
      <c r="AY526" s="87">
        <f t="shared" si="585"/>
        <v>4152</v>
      </c>
      <c r="AZ526" s="87">
        <f t="shared" si="585"/>
        <v>0</v>
      </c>
      <c r="BA526" s="87">
        <f t="shared" si="585"/>
        <v>0</v>
      </c>
      <c r="BB526" s="87">
        <f t="shared" si="585"/>
        <v>4152</v>
      </c>
      <c r="BC526" s="87">
        <f t="shared" si="585"/>
        <v>4152</v>
      </c>
      <c r="BD526" s="216"/>
      <c r="BE526" s="216"/>
      <c r="BF526" s="87">
        <f t="shared" si="586"/>
        <v>4152</v>
      </c>
      <c r="BG526" s="87">
        <f t="shared" si="586"/>
        <v>4152</v>
      </c>
      <c r="BH526" s="87">
        <f t="shared" si="586"/>
        <v>0</v>
      </c>
      <c r="BI526" s="87">
        <f t="shared" si="586"/>
        <v>0</v>
      </c>
      <c r="BJ526" s="87">
        <f t="shared" si="586"/>
        <v>4152</v>
      </c>
      <c r="BK526" s="87">
        <f t="shared" si="586"/>
        <v>4152</v>
      </c>
      <c r="BL526" s="87">
        <f t="shared" si="586"/>
        <v>0</v>
      </c>
      <c r="BM526" s="87">
        <f t="shared" si="586"/>
        <v>0</v>
      </c>
      <c r="BN526" s="87">
        <f t="shared" si="586"/>
        <v>4152</v>
      </c>
      <c r="BO526" s="87"/>
      <c r="BP526" s="87">
        <f t="shared" si="586"/>
        <v>4152</v>
      </c>
      <c r="BQ526" s="87">
        <f t="shared" si="586"/>
        <v>0</v>
      </c>
      <c r="BR526" s="87">
        <f t="shared" si="586"/>
        <v>0</v>
      </c>
      <c r="BS526" s="87">
        <f t="shared" si="586"/>
        <v>4152</v>
      </c>
      <c r="BT526" s="87">
        <f t="shared" si="586"/>
        <v>0</v>
      </c>
      <c r="BU526" s="87">
        <f t="shared" si="586"/>
        <v>4152</v>
      </c>
      <c r="BV526" s="25"/>
      <c r="BW526" s="25"/>
      <c r="BX526" s="25"/>
    </row>
    <row r="527" spans="1:76" s="26" customFormat="1" ht="52.5" customHeight="1">
      <c r="A527" s="98" t="s">
        <v>136</v>
      </c>
      <c r="B527" s="99" t="s">
        <v>138</v>
      </c>
      <c r="C527" s="99" t="s">
        <v>127</v>
      </c>
      <c r="D527" s="100" t="s">
        <v>6</v>
      </c>
      <c r="E527" s="99" t="s">
        <v>137</v>
      </c>
      <c r="F527" s="87"/>
      <c r="G527" s="87"/>
      <c r="H527" s="87"/>
      <c r="I527" s="87"/>
      <c r="J527" s="87"/>
      <c r="K527" s="217"/>
      <c r="L527" s="217"/>
      <c r="M527" s="87"/>
      <c r="N527" s="87"/>
      <c r="O527" s="87"/>
      <c r="P527" s="87"/>
      <c r="Q527" s="87"/>
      <c r="R527" s="216"/>
      <c r="S527" s="216"/>
      <c r="T527" s="87"/>
      <c r="U527" s="87"/>
      <c r="V527" s="216"/>
      <c r="W527" s="216"/>
      <c r="X527" s="87"/>
      <c r="Y527" s="87"/>
      <c r="Z527" s="216"/>
      <c r="AA527" s="87"/>
      <c r="AB527" s="87"/>
      <c r="AC527" s="216"/>
      <c r="AD527" s="216"/>
      <c r="AE527" s="216"/>
      <c r="AF527" s="87"/>
      <c r="AG527" s="216"/>
      <c r="AH527" s="87"/>
      <c r="AI527" s="216"/>
      <c r="AJ527" s="216"/>
      <c r="AK527" s="87"/>
      <c r="AL527" s="87"/>
      <c r="AM527" s="87"/>
      <c r="AN527" s="87">
        <f>AO527-AM527</f>
        <v>4152</v>
      </c>
      <c r="AO527" s="87">
        <v>4152</v>
      </c>
      <c r="AP527" s="87"/>
      <c r="AQ527" s="87">
        <v>4152</v>
      </c>
      <c r="AR527" s="87"/>
      <c r="AS527" s="216"/>
      <c r="AT527" s="87">
        <f>AO527+AR527</f>
        <v>4152</v>
      </c>
      <c r="AU527" s="87">
        <f>AQ527+AS527</f>
        <v>4152</v>
      </c>
      <c r="AV527" s="216"/>
      <c r="AW527" s="216"/>
      <c r="AX527" s="87">
        <f>AT527+AV527</f>
        <v>4152</v>
      </c>
      <c r="AY527" s="87">
        <f>AU527</f>
        <v>4152</v>
      </c>
      <c r="AZ527" s="216"/>
      <c r="BA527" s="216"/>
      <c r="BB527" s="87">
        <f>AX527+AZ527</f>
        <v>4152</v>
      </c>
      <c r="BC527" s="87">
        <f>AY527+BA527</f>
        <v>4152</v>
      </c>
      <c r="BD527" s="216"/>
      <c r="BE527" s="216"/>
      <c r="BF527" s="87">
        <f>BB527+BD527</f>
        <v>4152</v>
      </c>
      <c r="BG527" s="87">
        <f>BC527+BE527</f>
        <v>4152</v>
      </c>
      <c r="BH527" s="216"/>
      <c r="BI527" s="216"/>
      <c r="BJ527" s="87">
        <f>BB527+BH527</f>
        <v>4152</v>
      </c>
      <c r="BK527" s="87">
        <f>BC527+BI527</f>
        <v>4152</v>
      </c>
      <c r="BL527" s="216"/>
      <c r="BM527" s="216"/>
      <c r="BN527" s="87">
        <f>BJ527+BL527</f>
        <v>4152</v>
      </c>
      <c r="BO527" s="87"/>
      <c r="BP527" s="87">
        <f>BK527+BM527</f>
        <v>4152</v>
      </c>
      <c r="BQ527" s="87"/>
      <c r="BR527" s="216"/>
      <c r="BS527" s="87">
        <f>BN527+BQ527</f>
        <v>4152</v>
      </c>
      <c r="BT527" s="87">
        <f>BO527</f>
        <v>0</v>
      </c>
      <c r="BU527" s="87">
        <f>BP527+BR527</f>
        <v>4152</v>
      </c>
      <c r="BV527" s="25"/>
      <c r="BW527" s="25"/>
      <c r="BX527" s="25"/>
    </row>
    <row r="528" spans="1:76" s="26" customFormat="1" ht="13.5" customHeight="1">
      <c r="A528" s="79"/>
      <c r="B528" s="80"/>
      <c r="C528" s="80"/>
      <c r="D528" s="100"/>
      <c r="E528" s="99"/>
      <c r="F528" s="87"/>
      <c r="G528" s="87"/>
      <c r="H528" s="87"/>
      <c r="I528" s="87"/>
      <c r="J528" s="87"/>
      <c r="K528" s="217"/>
      <c r="L528" s="217"/>
      <c r="M528" s="87"/>
      <c r="N528" s="87"/>
      <c r="O528" s="87"/>
      <c r="P528" s="87"/>
      <c r="Q528" s="87"/>
      <c r="R528" s="216"/>
      <c r="S528" s="216"/>
      <c r="T528" s="87"/>
      <c r="U528" s="87"/>
      <c r="V528" s="216"/>
      <c r="W528" s="216"/>
      <c r="X528" s="87"/>
      <c r="Y528" s="87"/>
      <c r="Z528" s="216"/>
      <c r="AA528" s="87"/>
      <c r="AB528" s="87"/>
      <c r="AC528" s="216"/>
      <c r="AD528" s="216"/>
      <c r="AE528" s="216"/>
      <c r="AF528" s="87"/>
      <c r="AG528" s="216"/>
      <c r="AH528" s="87"/>
      <c r="AI528" s="216"/>
      <c r="AJ528" s="216"/>
      <c r="AK528" s="87"/>
      <c r="AL528" s="87"/>
      <c r="AM528" s="87"/>
      <c r="AN528" s="87"/>
      <c r="AO528" s="90"/>
      <c r="AP528" s="90"/>
      <c r="AQ528" s="90"/>
      <c r="AR528" s="90"/>
      <c r="AS528" s="216"/>
      <c r="AT528" s="216"/>
      <c r="AU528" s="216"/>
      <c r="AV528" s="216"/>
      <c r="AW528" s="216"/>
      <c r="AX528" s="216"/>
      <c r="AY528" s="216"/>
      <c r="AZ528" s="216"/>
      <c r="BA528" s="216"/>
      <c r="BB528" s="216"/>
      <c r="BC528" s="216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5"/>
      <c r="BW528" s="25"/>
      <c r="BX528" s="25"/>
    </row>
    <row r="529" spans="1:76" s="26" customFormat="1" ht="37.5" customHeight="1" hidden="1">
      <c r="A529" s="141" t="s">
        <v>347</v>
      </c>
      <c r="B529" s="142" t="s">
        <v>138</v>
      </c>
      <c r="C529" s="142" t="s">
        <v>155</v>
      </c>
      <c r="D529" s="100"/>
      <c r="E529" s="99"/>
      <c r="F529" s="87"/>
      <c r="G529" s="87"/>
      <c r="H529" s="87"/>
      <c r="I529" s="87"/>
      <c r="J529" s="87"/>
      <c r="K529" s="217"/>
      <c r="L529" s="217"/>
      <c r="M529" s="87"/>
      <c r="N529" s="87"/>
      <c r="O529" s="87"/>
      <c r="P529" s="87"/>
      <c r="Q529" s="87"/>
      <c r="R529" s="216"/>
      <c r="S529" s="216"/>
      <c r="T529" s="87"/>
      <c r="U529" s="87"/>
      <c r="V529" s="216"/>
      <c r="W529" s="216"/>
      <c r="X529" s="87"/>
      <c r="Y529" s="87"/>
      <c r="Z529" s="216"/>
      <c r="AA529" s="88"/>
      <c r="AB529" s="88"/>
      <c r="AC529" s="218"/>
      <c r="AD529" s="218"/>
      <c r="AE529" s="218"/>
      <c r="AF529" s="87"/>
      <c r="AG529" s="216"/>
      <c r="AH529" s="87"/>
      <c r="AI529" s="216"/>
      <c r="AJ529" s="216"/>
      <c r="AK529" s="87"/>
      <c r="AL529" s="87"/>
      <c r="AM529" s="87"/>
      <c r="AN529" s="87"/>
      <c r="AO529" s="90"/>
      <c r="AP529" s="90"/>
      <c r="AQ529" s="90"/>
      <c r="AR529" s="90"/>
      <c r="AS529" s="216"/>
      <c r="AT529" s="216"/>
      <c r="AU529" s="216"/>
      <c r="AV529" s="216"/>
      <c r="AW529" s="216"/>
      <c r="AX529" s="216"/>
      <c r="AY529" s="216"/>
      <c r="AZ529" s="216"/>
      <c r="BA529" s="216"/>
      <c r="BB529" s="216"/>
      <c r="BC529" s="216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5"/>
      <c r="BW529" s="25"/>
      <c r="BX529" s="25"/>
    </row>
    <row r="530" spans="1:76" s="26" customFormat="1" ht="16.5" customHeight="1" hidden="1">
      <c r="A530" s="126"/>
      <c r="B530" s="120"/>
      <c r="C530" s="120"/>
      <c r="D530" s="100"/>
      <c r="E530" s="99"/>
      <c r="F530" s="87"/>
      <c r="G530" s="87"/>
      <c r="H530" s="87"/>
      <c r="I530" s="87"/>
      <c r="J530" s="87"/>
      <c r="K530" s="217"/>
      <c r="L530" s="217"/>
      <c r="M530" s="87"/>
      <c r="N530" s="87"/>
      <c r="O530" s="87"/>
      <c r="P530" s="87"/>
      <c r="Q530" s="87"/>
      <c r="R530" s="216"/>
      <c r="S530" s="216"/>
      <c r="T530" s="87"/>
      <c r="U530" s="87"/>
      <c r="V530" s="216"/>
      <c r="W530" s="216"/>
      <c r="X530" s="87"/>
      <c r="Y530" s="87"/>
      <c r="Z530" s="216"/>
      <c r="AA530" s="88"/>
      <c r="AB530" s="88"/>
      <c r="AC530" s="218"/>
      <c r="AD530" s="218"/>
      <c r="AE530" s="218"/>
      <c r="AF530" s="87"/>
      <c r="AG530" s="216"/>
      <c r="AH530" s="87"/>
      <c r="AI530" s="216"/>
      <c r="AJ530" s="216"/>
      <c r="AK530" s="87"/>
      <c r="AL530" s="87"/>
      <c r="AM530" s="87"/>
      <c r="AN530" s="87"/>
      <c r="AO530" s="90"/>
      <c r="AP530" s="90"/>
      <c r="AQ530" s="90"/>
      <c r="AR530" s="90"/>
      <c r="AS530" s="216"/>
      <c r="AT530" s="216"/>
      <c r="AU530" s="216"/>
      <c r="AV530" s="216"/>
      <c r="AW530" s="216"/>
      <c r="AX530" s="216"/>
      <c r="AY530" s="216"/>
      <c r="AZ530" s="216"/>
      <c r="BA530" s="216"/>
      <c r="BB530" s="216"/>
      <c r="BC530" s="216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5"/>
      <c r="BW530" s="25"/>
      <c r="BX530" s="25"/>
    </row>
    <row r="531" spans="1:76" s="26" customFormat="1" ht="38.25" customHeight="1">
      <c r="A531" s="70" t="s">
        <v>348</v>
      </c>
      <c r="B531" s="71" t="s">
        <v>349</v>
      </c>
      <c r="C531" s="71"/>
      <c r="D531" s="100"/>
      <c r="E531" s="99"/>
      <c r="F531" s="87"/>
      <c r="G531" s="87"/>
      <c r="H531" s="87"/>
      <c r="I531" s="87"/>
      <c r="J531" s="87"/>
      <c r="K531" s="217"/>
      <c r="L531" s="217"/>
      <c r="M531" s="87"/>
      <c r="N531" s="87"/>
      <c r="O531" s="87"/>
      <c r="P531" s="87"/>
      <c r="Q531" s="87"/>
      <c r="R531" s="216"/>
      <c r="S531" s="216"/>
      <c r="T531" s="87"/>
      <c r="U531" s="87"/>
      <c r="V531" s="216"/>
      <c r="W531" s="216"/>
      <c r="X531" s="87"/>
      <c r="Y531" s="87"/>
      <c r="Z531" s="216"/>
      <c r="AA531" s="87"/>
      <c r="AB531" s="87"/>
      <c r="AC531" s="216"/>
      <c r="AD531" s="216"/>
      <c r="AE531" s="216"/>
      <c r="AF531" s="87"/>
      <c r="AG531" s="216"/>
      <c r="AH531" s="87"/>
      <c r="AI531" s="216"/>
      <c r="AJ531" s="216"/>
      <c r="AK531" s="87"/>
      <c r="AL531" s="87"/>
      <c r="AM531" s="87"/>
      <c r="AN531" s="73">
        <f>AN533+AN537+AN539</f>
        <v>4557</v>
      </c>
      <c r="AO531" s="73">
        <f>AO533+AO537+AO539</f>
        <v>4557</v>
      </c>
      <c r="AP531" s="73"/>
      <c r="AQ531" s="73">
        <f aca="true" t="shared" si="587" ref="AQ531:BC531">AQ533+AQ537+AQ539</f>
        <v>4557</v>
      </c>
      <c r="AR531" s="73">
        <f t="shared" si="587"/>
        <v>0</v>
      </c>
      <c r="AS531" s="73">
        <f t="shared" si="587"/>
        <v>0</v>
      </c>
      <c r="AT531" s="73">
        <f t="shared" si="587"/>
        <v>4557</v>
      </c>
      <c r="AU531" s="73">
        <f t="shared" si="587"/>
        <v>4557</v>
      </c>
      <c r="AV531" s="73">
        <f t="shared" si="587"/>
        <v>6857</v>
      </c>
      <c r="AW531" s="73">
        <f>AW533+AW537+AW539</f>
        <v>6857</v>
      </c>
      <c r="AX531" s="73">
        <f t="shared" si="587"/>
        <v>11414</v>
      </c>
      <c r="AY531" s="73">
        <f t="shared" si="587"/>
        <v>11414</v>
      </c>
      <c r="AZ531" s="73">
        <f t="shared" si="587"/>
        <v>0</v>
      </c>
      <c r="BA531" s="73">
        <f t="shared" si="587"/>
        <v>0</v>
      </c>
      <c r="BB531" s="73">
        <f t="shared" si="587"/>
        <v>11414</v>
      </c>
      <c r="BC531" s="73">
        <f t="shared" si="587"/>
        <v>11414</v>
      </c>
      <c r="BD531" s="216"/>
      <c r="BE531" s="216"/>
      <c r="BF531" s="73">
        <f aca="true" t="shared" si="588" ref="BF531:BU531">BF533+BF537+BF539</f>
        <v>11414</v>
      </c>
      <c r="BG531" s="73">
        <f t="shared" si="588"/>
        <v>11414</v>
      </c>
      <c r="BH531" s="73">
        <f>BH533+BH537+BH539</f>
        <v>0</v>
      </c>
      <c r="BI531" s="73">
        <f>BI533+BI537+BI539</f>
        <v>0</v>
      </c>
      <c r="BJ531" s="73">
        <f>BJ533+BJ537+BJ539</f>
        <v>11414</v>
      </c>
      <c r="BK531" s="73">
        <f>BK533+BK537+BK539</f>
        <v>11414</v>
      </c>
      <c r="BL531" s="73">
        <f t="shared" si="588"/>
        <v>0</v>
      </c>
      <c r="BM531" s="73">
        <f t="shared" si="588"/>
        <v>0</v>
      </c>
      <c r="BN531" s="73">
        <f t="shared" si="588"/>
        <v>11414</v>
      </c>
      <c r="BO531" s="73"/>
      <c r="BP531" s="73">
        <f t="shared" si="588"/>
        <v>11414</v>
      </c>
      <c r="BQ531" s="73">
        <f t="shared" si="588"/>
        <v>0</v>
      </c>
      <c r="BR531" s="73">
        <f t="shared" si="588"/>
        <v>0</v>
      </c>
      <c r="BS531" s="73">
        <f t="shared" si="588"/>
        <v>11414</v>
      </c>
      <c r="BT531" s="73">
        <f t="shared" si="588"/>
        <v>0</v>
      </c>
      <c r="BU531" s="73">
        <f t="shared" si="588"/>
        <v>11414</v>
      </c>
      <c r="BV531" s="25"/>
      <c r="BW531" s="25"/>
      <c r="BX531" s="25"/>
    </row>
    <row r="532" spans="1:76" s="26" customFormat="1" ht="16.5" customHeight="1">
      <c r="A532" s="70"/>
      <c r="B532" s="71"/>
      <c r="C532" s="71"/>
      <c r="D532" s="100"/>
      <c r="E532" s="99"/>
      <c r="F532" s="87"/>
      <c r="G532" s="87"/>
      <c r="H532" s="87"/>
      <c r="I532" s="87"/>
      <c r="J532" s="87"/>
      <c r="K532" s="217"/>
      <c r="L532" s="217"/>
      <c r="M532" s="87"/>
      <c r="N532" s="87"/>
      <c r="O532" s="87"/>
      <c r="P532" s="87"/>
      <c r="Q532" s="87"/>
      <c r="R532" s="216"/>
      <c r="S532" s="216"/>
      <c r="T532" s="87"/>
      <c r="U532" s="87"/>
      <c r="V532" s="216"/>
      <c r="W532" s="216"/>
      <c r="X532" s="87"/>
      <c r="Y532" s="87"/>
      <c r="Z532" s="216"/>
      <c r="AA532" s="87"/>
      <c r="AB532" s="87"/>
      <c r="AC532" s="216"/>
      <c r="AD532" s="216"/>
      <c r="AE532" s="216"/>
      <c r="AF532" s="87"/>
      <c r="AG532" s="216"/>
      <c r="AH532" s="87"/>
      <c r="AI532" s="216"/>
      <c r="AJ532" s="216"/>
      <c r="AK532" s="87"/>
      <c r="AL532" s="87"/>
      <c r="AM532" s="87"/>
      <c r="AN532" s="87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216"/>
      <c r="BA532" s="216"/>
      <c r="BB532" s="216"/>
      <c r="BC532" s="216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5"/>
      <c r="BW532" s="25"/>
      <c r="BX532" s="25"/>
    </row>
    <row r="533" spans="1:76" s="50" customFormat="1" ht="18.75" customHeight="1" hidden="1">
      <c r="A533" s="141" t="s">
        <v>93</v>
      </c>
      <c r="B533" s="142" t="s">
        <v>140</v>
      </c>
      <c r="C533" s="142" t="s">
        <v>126</v>
      </c>
      <c r="D533" s="127"/>
      <c r="E533" s="120"/>
      <c r="F533" s="122"/>
      <c r="G533" s="122"/>
      <c r="H533" s="122"/>
      <c r="I533" s="122"/>
      <c r="J533" s="122"/>
      <c r="K533" s="221"/>
      <c r="L533" s="221"/>
      <c r="M533" s="122"/>
      <c r="N533" s="122"/>
      <c r="O533" s="122"/>
      <c r="P533" s="122"/>
      <c r="Q533" s="122"/>
      <c r="R533" s="222"/>
      <c r="S533" s="222"/>
      <c r="T533" s="122"/>
      <c r="U533" s="122"/>
      <c r="V533" s="222"/>
      <c r="W533" s="222"/>
      <c r="X533" s="122"/>
      <c r="Y533" s="122"/>
      <c r="Z533" s="222"/>
      <c r="AA533" s="122"/>
      <c r="AB533" s="122"/>
      <c r="AC533" s="222"/>
      <c r="AD533" s="222"/>
      <c r="AE533" s="222"/>
      <c r="AF533" s="122"/>
      <c r="AG533" s="222"/>
      <c r="AH533" s="122"/>
      <c r="AI533" s="222"/>
      <c r="AJ533" s="222"/>
      <c r="AK533" s="122"/>
      <c r="AL533" s="122"/>
      <c r="AM533" s="122"/>
      <c r="AN533" s="146">
        <f>AN534</f>
        <v>4153</v>
      </c>
      <c r="AO533" s="146">
        <f aca="true" t="shared" si="589" ref="AO533:AY534">AO534</f>
        <v>4153</v>
      </c>
      <c r="AP533" s="146">
        <f t="shared" si="589"/>
        <v>0</v>
      </c>
      <c r="AQ533" s="146">
        <f t="shared" si="589"/>
        <v>4153</v>
      </c>
      <c r="AR533" s="146">
        <f t="shared" si="589"/>
        <v>0</v>
      </c>
      <c r="AS533" s="146">
        <f t="shared" si="589"/>
        <v>0</v>
      </c>
      <c r="AT533" s="146">
        <f t="shared" si="589"/>
        <v>4153</v>
      </c>
      <c r="AU533" s="146">
        <f t="shared" si="589"/>
        <v>4153</v>
      </c>
      <c r="AV533" s="146">
        <f t="shared" si="589"/>
        <v>-4153</v>
      </c>
      <c r="AW533" s="146">
        <f t="shared" si="589"/>
        <v>-4153</v>
      </c>
      <c r="AX533" s="146">
        <f t="shared" si="589"/>
        <v>0</v>
      </c>
      <c r="AY533" s="146">
        <f t="shared" si="589"/>
        <v>0</v>
      </c>
      <c r="AZ533" s="222"/>
      <c r="BA533" s="222"/>
      <c r="BB533" s="222"/>
      <c r="BC533" s="222"/>
      <c r="BD533" s="222"/>
      <c r="BE533" s="222"/>
      <c r="BF533" s="222"/>
      <c r="BG533" s="222"/>
      <c r="BH533" s="222"/>
      <c r="BI533" s="222"/>
      <c r="BJ533" s="222"/>
      <c r="BK533" s="222"/>
      <c r="BL533" s="222"/>
      <c r="BM533" s="222"/>
      <c r="BN533" s="222"/>
      <c r="BO533" s="222"/>
      <c r="BP533" s="222"/>
      <c r="BQ533" s="222"/>
      <c r="BR533" s="222"/>
      <c r="BS533" s="222"/>
      <c r="BT533" s="222"/>
      <c r="BU533" s="222"/>
      <c r="BV533" s="48"/>
      <c r="BW533" s="48"/>
      <c r="BX533" s="48"/>
    </row>
    <row r="534" spans="1:76" s="50" customFormat="1" ht="16.5" customHeight="1" hidden="1">
      <c r="A534" s="126" t="s">
        <v>166</v>
      </c>
      <c r="B534" s="120" t="s">
        <v>140</v>
      </c>
      <c r="C534" s="120" t="s">
        <v>126</v>
      </c>
      <c r="D534" s="127" t="s">
        <v>94</v>
      </c>
      <c r="E534" s="120"/>
      <c r="F534" s="122"/>
      <c r="G534" s="122"/>
      <c r="H534" s="122"/>
      <c r="I534" s="122"/>
      <c r="J534" s="122"/>
      <c r="K534" s="221"/>
      <c r="L534" s="221"/>
      <c r="M534" s="122"/>
      <c r="N534" s="122"/>
      <c r="O534" s="122"/>
      <c r="P534" s="122"/>
      <c r="Q534" s="122"/>
      <c r="R534" s="222"/>
      <c r="S534" s="222"/>
      <c r="T534" s="122"/>
      <c r="U534" s="122"/>
      <c r="V534" s="222"/>
      <c r="W534" s="222"/>
      <c r="X534" s="122"/>
      <c r="Y534" s="122"/>
      <c r="Z534" s="222"/>
      <c r="AA534" s="122"/>
      <c r="AB534" s="122"/>
      <c r="AC534" s="222"/>
      <c r="AD534" s="222"/>
      <c r="AE534" s="222"/>
      <c r="AF534" s="122"/>
      <c r="AG534" s="222"/>
      <c r="AH534" s="122"/>
      <c r="AI534" s="222"/>
      <c r="AJ534" s="222"/>
      <c r="AK534" s="122"/>
      <c r="AL534" s="122"/>
      <c r="AM534" s="122"/>
      <c r="AN534" s="122">
        <f>AN535</f>
        <v>4153</v>
      </c>
      <c r="AO534" s="122">
        <f t="shared" si="589"/>
        <v>4153</v>
      </c>
      <c r="AP534" s="122">
        <f t="shared" si="589"/>
        <v>0</v>
      </c>
      <c r="AQ534" s="122">
        <f t="shared" si="589"/>
        <v>4153</v>
      </c>
      <c r="AR534" s="122">
        <f t="shared" si="589"/>
        <v>0</v>
      </c>
      <c r="AS534" s="122">
        <f t="shared" si="589"/>
        <v>0</v>
      </c>
      <c r="AT534" s="122">
        <f t="shared" si="589"/>
        <v>4153</v>
      </c>
      <c r="AU534" s="122">
        <f t="shared" si="589"/>
        <v>4153</v>
      </c>
      <c r="AV534" s="122">
        <f t="shared" si="589"/>
        <v>-4153</v>
      </c>
      <c r="AW534" s="122">
        <f t="shared" si="589"/>
        <v>-4153</v>
      </c>
      <c r="AX534" s="122">
        <f t="shared" si="589"/>
        <v>0</v>
      </c>
      <c r="AY534" s="122">
        <f t="shared" si="589"/>
        <v>0</v>
      </c>
      <c r="AZ534" s="222"/>
      <c r="BA534" s="222"/>
      <c r="BB534" s="222"/>
      <c r="BC534" s="222"/>
      <c r="BD534" s="222"/>
      <c r="BE534" s="222"/>
      <c r="BF534" s="222"/>
      <c r="BG534" s="222"/>
      <c r="BH534" s="222"/>
      <c r="BI534" s="222"/>
      <c r="BJ534" s="222"/>
      <c r="BK534" s="222"/>
      <c r="BL534" s="222"/>
      <c r="BM534" s="222"/>
      <c r="BN534" s="222"/>
      <c r="BO534" s="222"/>
      <c r="BP534" s="222"/>
      <c r="BQ534" s="222"/>
      <c r="BR534" s="222"/>
      <c r="BS534" s="222"/>
      <c r="BT534" s="222"/>
      <c r="BU534" s="222"/>
      <c r="BV534" s="48"/>
      <c r="BW534" s="48"/>
      <c r="BX534" s="48"/>
    </row>
    <row r="535" spans="1:76" s="50" customFormat="1" ht="33" customHeight="1" hidden="1">
      <c r="A535" s="126" t="s">
        <v>128</v>
      </c>
      <c r="B535" s="120" t="s">
        <v>140</v>
      </c>
      <c r="C535" s="120" t="s">
        <v>126</v>
      </c>
      <c r="D535" s="127" t="s">
        <v>94</v>
      </c>
      <c r="E535" s="120" t="s">
        <v>129</v>
      </c>
      <c r="F535" s="122"/>
      <c r="G535" s="122"/>
      <c r="H535" s="122"/>
      <c r="I535" s="122"/>
      <c r="J535" s="122"/>
      <c r="K535" s="221"/>
      <c r="L535" s="221"/>
      <c r="M535" s="122"/>
      <c r="N535" s="122"/>
      <c r="O535" s="122"/>
      <c r="P535" s="122"/>
      <c r="Q535" s="122"/>
      <c r="R535" s="222"/>
      <c r="S535" s="222"/>
      <c r="T535" s="122"/>
      <c r="U535" s="122"/>
      <c r="V535" s="222"/>
      <c r="W535" s="222"/>
      <c r="X535" s="122"/>
      <c r="Y535" s="122"/>
      <c r="Z535" s="222"/>
      <c r="AA535" s="122"/>
      <c r="AB535" s="122"/>
      <c r="AC535" s="222"/>
      <c r="AD535" s="222"/>
      <c r="AE535" s="222"/>
      <c r="AF535" s="122"/>
      <c r="AG535" s="222"/>
      <c r="AH535" s="122"/>
      <c r="AI535" s="222"/>
      <c r="AJ535" s="222"/>
      <c r="AK535" s="122"/>
      <c r="AL535" s="122"/>
      <c r="AM535" s="122"/>
      <c r="AN535" s="122">
        <f>AO535-AM535</f>
        <v>4153</v>
      </c>
      <c r="AO535" s="122">
        <v>4153</v>
      </c>
      <c r="AP535" s="122"/>
      <c r="AQ535" s="122">
        <v>4153</v>
      </c>
      <c r="AR535" s="122"/>
      <c r="AS535" s="222"/>
      <c r="AT535" s="122">
        <f>AO535+AR535</f>
        <v>4153</v>
      </c>
      <c r="AU535" s="122">
        <f>AQ535+AS535</f>
        <v>4153</v>
      </c>
      <c r="AV535" s="122">
        <v>-4153</v>
      </c>
      <c r="AW535" s="122">
        <v>-4153</v>
      </c>
      <c r="AX535" s="122">
        <f>AT535+AV535</f>
        <v>0</v>
      </c>
      <c r="AY535" s="122">
        <f>AU535+AW535</f>
        <v>0</v>
      </c>
      <c r="AZ535" s="222"/>
      <c r="BA535" s="222"/>
      <c r="BB535" s="222"/>
      <c r="BC535" s="222"/>
      <c r="BD535" s="222"/>
      <c r="BE535" s="222"/>
      <c r="BF535" s="222"/>
      <c r="BG535" s="222"/>
      <c r="BH535" s="222"/>
      <c r="BI535" s="222"/>
      <c r="BJ535" s="222"/>
      <c r="BK535" s="222"/>
      <c r="BL535" s="222"/>
      <c r="BM535" s="222"/>
      <c r="BN535" s="222"/>
      <c r="BO535" s="222"/>
      <c r="BP535" s="222"/>
      <c r="BQ535" s="222"/>
      <c r="BR535" s="222"/>
      <c r="BS535" s="222"/>
      <c r="BT535" s="222"/>
      <c r="BU535" s="222"/>
      <c r="BV535" s="48"/>
      <c r="BW535" s="48"/>
      <c r="BX535" s="48"/>
    </row>
    <row r="536" spans="1:76" s="50" customFormat="1" ht="18.75" customHeight="1" hidden="1">
      <c r="A536" s="126"/>
      <c r="B536" s="142"/>
      <c r="C536" s="142"/>
      <c r="D536" s="127"/>
      <c r="E536" s="120"/>
      <c r="F536" s="122"/>
      <c r="G536" s="122"/>
      <c r="H536" s="122"/>
      <c r="I536" s="122"/>
      <c r="J536" s="122"/>
      <c r="K536" s="221"/>
      <c r="L536" s="221"/>
      <c r="M536" s="122"/>
      <c r="N536" s="122"/>
      <c r="O536" s="122"/>
      <c r="P536" s="122"/>
      <c r="Q536" s="122"/>
      <c r="R536" s="222"/>
      <c r="S536" s="222"/>
      <c r="T536" s="122"/>
      <c r="U536" s="122"/>
      <c r="V536" s="222"/>
      <c r="W536" s="222"/>
      <c r="X536" s="122"/>
      <c r="Y536" s="122"/>
      <c r="Z536" s="222"/>
      <c r="AA536" s="122"/>
      <c r="AB536" s="122"/>
      <c r="AC536" s="222"/>
      <c r="AD536" s="222"/>
      <c r="AE536" s="222"/>
      <c r="AF536" s="122"/>
      <c r="AG536" s="222"/>
      <c r="AH536" s="122"/>
      <c r="AI536" s="222"/>
      <c r="AJ536" s="222"/>
      <c r="AK536" s="122"/>
      <c r="AL536" s="122"/>
      <c r="AM536" s="122"/>
      <c r="AN536" s="122"/>
      <c r="AO536" s="206"/>
      <c r="AP536" s="206"/>
      <c r="AQ536" s="206"/>
      <c r="AR536" s="206"/>
      <c r="AS536" s="222"/>
      <c r="AT536" s="222"/>
      <c r="AU536" s="222"/>
      <c r="AV536" s="222"/>
      <c r="AW536" s="222"/>
      <c r="AX536" s="222"/>
      <c r="AY536" s="222"/>
      <c r="AZ536" s="222"/>
      <c r="BA536" s="222"/>
      <c r="BB536" s="222"/>
      <c r="BC536" s="222"/>
      <c r="BD536" s="222"/>
      <c r="BE536" s="222"/>
      <c r="BF536" s="222"/>
      <c r="BG536" s="222"/>
      <c r="BH536" s="222"/>
      <c r="BI536" s="222"/>
      <c r="BJ536" s="222"/>
      <c r="BK536" s="222"/>
      <c r="BL536" s="222"/>
      <c r="BM536" s="222"/>
      <c r="BN536" s="222"/>
      <c r="BO536" s="222"/>
      <c r="BP536" s="222"/>
      <c r="BQ536" s="222"/>
      <c r="BR536" s="222"/>
      <c r="BS536" s="222"/>
      <c r="BT536" s="222"/>
      <c r="BU536" s="222"/>
      <c r="BV536" s="48"/>
      <c r="BW536" s="48"/>
      <c r="BX536" s="48"/>
    </row>
    <row r="537" spans="1:76" s="50" customFormat="1" ht="18.75" customHeight="1" hidden="1">
      <c r="A537" s="141" t="s">
        <v>350</v>
      </c>
      <c r="B537" s="142" t="s">
        <v>140</v>
      </c>
      <c r="C537" s="142" t="s">
        <v>127</v>
      </c>
      <c r="D537" s="127"/>
      <c r="E537" s="120"/>
      <c r="F537" s="122"/>
      <c r="G537" s="122"/>
      <c r="H537" s="122"/>
      <c r="I537" s="122"/>
      <c r="J537" s="122"/>
      <c r="K537" s="221"/>
      <c r="L537" s="221"/>
      <c r="M537" s="122"/>
      <c r="N537" s="122"/>
      <c r="O537" s="122"/>
      <c r="P537" s="122"/>
      <c r="Q537" s="122"/>
      <c r="R537" s="222"/>
      <c r="S537" s="222"/>
      <c r="T537" s="122"/>
      <c r="U537" s="122"/>
      <c r="V537" s="222"/>
      <c r="W537" s="222"/>
      <c r="X537" s="122"/>
      <c r="Y537" s="122"/>
      <c r="Z537" s="222"/>
      <c r="AA537" s="122"/>
      <c r="AB537" s="122"/>
      <c r="AC537" s="222"/>
      <c r="AD537" s="222"/>
      <c r="AE537" s="222"/>
      <c r="AF537" s="122"/>
      <c r="AG537" s="222"/>
      <c r="AH537" s="122"/>
      <c r="AI537" s="222"/>
      <c r="AJ537" s="222"/>
      <c r="AK537" s="122"/>
      <c r="AL537" s="122"/>
      <c r="AM537" s="122"/>
      <c r="AN537" s="122"/>
      <c r="AO537" s="206"/>
      <c r="AP537" s="206"/>
      <c r="AQ537" s="206"/>
      <c r="AR537" s="206"/>
      <c r="AS537" s="222"/>
      <c r="AT537" s="222"/>
      <c r="AU537" s="222"/>
      <c r="AV537" s="222"/>
      <c r="AW537" s="222"/>
      <c r="AX537" s="222"/>
      <c r="AY537" s="222"/>
      <c r="AZ537" s="222"/>
      <c r="BA537" s="222"/>
      <c r="BB537" s="222"/>
      <c r="BC537" s="222"/>
      <c r="BD537" s="222"/>
      <c r="BE537" s="222"/>
      <c r="BF537" s="222"/>
      <c r="BG537" s="222"/>
      <c r="BH537" s="222"/>
      <c r="BI537" s="222"/>
      <c r="BJ537" s="222"/>
      <c r="BK537" s="222"/>
      <c r="BL537" s="222"/>
      <c r="BM537" s="222"/>
      <c r="BN537" s="222"/>
      <c r="BO537" s="222"/>
      <c r="BP537" s="222"/>
      <c r="BQ537" s="222"/>
      <c r="BR537" s="222"/>
      <c r="BS537" s="222"/>
      <c r="BT537" s="222"/>
      <c r="BU537" s="222"/>
      <c r="BV537" s="48"/>
      <c r="BW537" s="48"/>
      <c r="BX537" s="48"/>
    </row>
    <row r="538" spans="1:76" s="50" customFormat="1" ht="18.75" customHeight="1" hidden="1">
      <c r="A538" s="126"/>
      <c r="B538" s="142"/>
      <c r="C538" s="142"/>
      <c r="D538" s="127"/>
      <c r="E538" s="120"/>
      <c r="F538" s="122"/>
      <c r="G538" s="122"/>
      <c r="H538" s="122"/>
      <c r="I538" s="122"/>
      <c r="J538" s="122"/>
      <c r="K538" s="221"/>
      <c r="L538" s="221"/>
      <c r="M538" s="122"/>
      <c r="N538" s="122"/>
      <c r="O538" s="122"/>
      <c r="P538" s="122"/>
      <c r="Q538" s="122"/>
      <c r="R538" s="222"/>
      <c r="S538" s="222"/>
      <c r="T538" s="122"/>
      <c r="U538" s="122"/>
      <c r="V538" s="222"/>
      <c r="W538" s="222"/>
      <c r="X538" s="122"/>
      <c r="Y538" s="122"/>
      <c r="Z538" s="222"/>
      <c r="AA538" s="122"/>
      <c r="AB538" s="122"/>
      <c r="AC538" s="222"/>
      <c r="AD538" s="222"/>
      <c r="AE538" s="222"/>
      <c r="AF538" s="122"/>
      <c r="AG538" s="222"/>
      <c r="AH538" s="122"/>
      <c r="AI538" s="222"/>
      <c r="AJ538" s="222"/>
      <c r="AK538" s="122"/>
      <c r="AL538" s="122"/>
      <c r="AM538" s="122"/>
      <c r="AN538" s="122"/>
      <c r="AO538" s="206"/>
      <c r="AP538" s="206"/>
      <c r="AQ538" s="206"/>
      <c r="AR538" s="206"/>
      <c r="AS538" s="222"/>
      <c r="AT538" s="222"/>
      <c r="AU538" s="222"/>
      <c r="AV538" s="222"/>
      <c r="AW538" s="222"/>
      <c r="AX538" s="222"/>
      <c r="AY538" s="222"/>
      <c r="AZ538" s="222"/>
      <c r="BA538" s="222"/>
      <c r="BB538" s="222"/>
      <c r="BC538" s="222"/>
      <c r="BD538" s="222"/>
      <c r="BE538" s="222"/>
      <c r="BF538" s="222"/>
      <c r="BG538" s="222"/>
      <c r="BH538" s="222"/>
      <c r="BI538" s="222"/>
      <c r="BJ538" s="222"/>
      <c r="BK538" s="222"/>
      <c r="BL538" s="222"/>
      <c r="BM538" s="222"/>
      <c r="BN538" s="222"/>
      <c r="BO538" s="222"/>
      <c r="BP538" s="222"/>
      <c r="BQ538" s="222"/>
      <c r="BR538" s="222"/>
      <c r="BS538" s="222"/>
      <c r="BT538" s="222"/>
      <c r="BU538" s="222"/>
      <c r="BV538" s="48"/>
      <c r="BW538" s="48"/>
      <c r="BX538" s="48"/>
    </row>
    <row r="539" spans="1:76" s="26" customFormat="1" ht="39.75" customHeight="1">
      <c r="A539" s="79" t="s">
        <v>351</v>
      </c>
      <c r="B539" s="80" t="s">
        <v>140</v>
      </c>
      <c r="C539" s="80" t="s">
        <v>134</v>
      </c>
      <c r="D539" s="100"/>
      <c r="E539" s="99"/>
      <c r="F539" s="87"/>
      <c r="G539" s="87"/>
      <c r="H539" s="87"/>
      <c r="I539" s="87"/>
      <c r="J539" s="87"/>
      <c r="K539" s="217"/>
      <c r="L539" s="217"/>
      <c r="M539" s="87"/>
      <c r="N539" s="87"/>
      <c r="O539" s="87"/>
      <c r="P539" s="87"/>
      <c r="Q539" s="87"/>
      <c r="R539" s="216"/>
      <c r="S539" s="216"/>
      <c r="T539" s="87"/>
      <c r="U539" s="87"/>
      <c r="V539" s="216"/>
      <c r="W539" s="216"/>
      <c r="X539" s="87"/>
      <c r="Y539" s="87"/>
      <c r="Z539" s="216"/>
      <c r="AA539" s="87"/>
      <c r="AB539" s="87"/>
      <c r="AC539" s="216"/>
      <c r="AD539" s="216"/>
      <c r="AE539" s="216"/>
      <c r="AF539" s="87"/>
      <c r="AG539" s="216"/>
      <c r="AH539" s="87"/>
      <c r="AI539" s="216"/>
      <c r="AJ539" s="216"/>
      <c r="AK539" s="87"/>
      <c r="AL539" s="87"/>
      <c r="AM539" s="87"/>
      <c r="AN539" s="82">
        <f aca="true" t="shared" si="590" ref="AN539:AU539">AN544</f>
        <v>404</v>
      </c>
      <c r="AO539" s="82">
        <f t="shared" si="590"/>
        <v>404</v>
      </c>
      <c r="AP539" s="82">
        <f t="shared" si="590"/>
        <v>0</v>
      </c>
      <c r="AQ539" s="82">
        <f t="shared" si="590"/>
        <v>404</v>
      </c>
      <c r="AR539" s="82">
        <f t="shared" si="590"/>
        <v>0</v>
      </c>
      <c r="AS539" s="82">
        <f t="shared" si="590"/>
        <v>0</v>
      </c>
      <c r="AT539" s="82">
        <f t="shared" si="590"/>
        <v>404</v>
      </c>
      <c r="AU539" s="82">
        <f t="shared" si="590"/>
        <v>404</v>
      </c>
      <c r="AV539" s="82">
        <f>AV542+AV544</f>
        <v>11010</v>
      </c>
      <c r="AW539" s="82">
        <f>AW542+AW544</f>
        <v>11010</v>
      </c>
      <c r="AX539" s="82">
        <f>AX542+AX544</f>
        <v>11414</v>
      </c>
      <c r="AY539" s="82">
        <f>AY542+AY544</f>
        <v>11414</v>
      </c>
      <c r="AZ539" s="82">
        <f>AZ540+AZ544</f>
        <v>0</v>
      </c>
      <c r="BA539" s="82">
        <f>BA540+BA544</f>
        <v>0</v>
      </c>
      <c r="BB539" s="82">
        <f>BB540+BB544</f>
        <v>11414</v>
      </c>
      <c r="BC539" s="82">
        <f>BC540+BC544</f>
        <v>11414</v>
      </c>
      <c r="BD539" s="216"/>
      <c r="BE539" s="216"/>
      <c r="BF539" s="82">
        <f aca="true" t="shared" si="591" ref="BF539:BP539">BF540+BF544</f>
        <v>11414</v>
      </c>
      <c r="BG539" s="82">
        <f t="shared" si="591"/>
        <v>11414</v>
      </c>
      <c r="BH539" s="82">
        <f>BH540+BH544</f>
        <v>0</v>
      </c>
      <c r="BI539" s="82">
        <f>BI540+BI544</f>
        <v>0</v>
      </c>
      <c r="BJ539" s="82">
        <f>BJ540+BJ544</f>
        <v>11414</v>
      </c>
      <c r="BK539" s="82">
        <f>BK540+BK544</f>
        <v>11414</v>
      </c>
      <c r="BL539" s="82">
        <f t="shared" si="591"/>
        <v>0</v>
      </c>
      <c r="BM539" s="82">
        <f t="shared" si="591"/>
        <v>0</v>
      </c>
      <c r="BN539" s="82">
        <f t="shared" si="591"/>
        <v>11414</v>
      </c>
      <c r="BO539" s="82"/>
      <c r="BP539" s="82">
        <f t="shared" si="591"/>
        <v>11414</v>
      </c>
      <c r="BQ539" s="82">
        <f>BQ540+BQ544</f>
        <v>0</v>
      </c>
      <c r="BR539" s="82">
        <f>BR540+BR544</f>
        <v>0</v>
      </c>
      <c r="BS539" s="82">
        <f>BS540+BS544</f>
        <v>11414</v>
      </c>
      <c r="BT539" s="82">
        <f>BT540+BT544</f>
        <v>0</v>
      </c>
      <c r="BU539" s="82">
        <f>BU540+BU544</f>
        <v>11414</v>
      </c>
      <c r="BV539" s="25"/>
      <c r="BW539" s="25"/>
      <c r="BX539" s="25"/>
    </row>
    <row r="540" spans="1:76" s="26" customFormat="1" ht="17.25" customHeight="1">
      <c r="A540" s="98" t="s">
        <v>364</v>
      </c>
      <c r="B540" s="99" t="s">
        <v>140</v>
      </c>
      <c r="C540" s="99" t="s">
        <v>134</v>
      </c>
      <c r="D540" s="100" t="s">
        <v>365</v>
      </c>
      <c r="E540" s="99"/>
      <c r="F540" s="87"/>
      <c r="G540" s="87"/>
      <c r="H540" s="87"/>
      <c r="I540" s="87"/>
      <c r="J540" s="87"/>
      <c r="K540" s="217"/>
      <c r="L540" s="217"/>
      <c r="M540" s="87"/>
      <c r="N540" s="87"/>
      <c r="O540" s="87"/>
      <c r="P540" s="87"/>
      <c r="Q540" s="87"/>
      <c r="R540" s="216"/>
      <c r="S540" s="216"/>
      <c r="T540" s="87"/>
      <c r="U540" s="87"/>
      <c r="V540" s="216"/>
      <c r="W540" s="216"/>
      <c r="X540" s="87"/>
      <c r="Y540" s="87"/>
      <c r="Z540" s="216"/>
      <c r="AA540" s="87"/>
      <c r="AB540" s="87"/>
      <c r="AC540" s="216"/>
      <c r="AD540" s="216"/>
      <c r="AE540" s="216"/>
      <c r="AF540" s="87"/>
      <c r="AG540" s="216"/>
      <c r="AH540" s="87"/>
      <c r="AI540" s="216"/>
      <c r="AJ540" s="216"/>
      <c r="AK540" s="87"/>
      <c r="AL540" s="87"/>
      <c r="AM540" s="87"/>
      <c r="AN540" s="82"/>
      <c r="AO540" s="82"/>
      <c r="AP540" s="82"/>
      <c r="AQ540" s="82"/>
      <c r="AR540" s="82"/>
      <c r="AS540" s="82"/>
      <c r="AT540" s="82"/>
      <c r="AU540" s="82"/>
      <c r="AV540" s="82"/>
      <c r="AW540" s="82"/>
      <c r="AX540" s="82"/>
      <c r="AY540" s="82"/>
      <c r="AZ540" s="87">
        <f>AZ541+AZ542</f>
        <v>404</v>
      </c>
      <c r="BA540" s="87">
        <f>BA541+BA542</f>
        <v>404</v>
      </c>
      <c r="BB540" s="87">
        <f>BB541+BB542</f>
        <v>11414</v>
      </c>
      <c r="BC540" s="87">
        <f>BC541+BC542</f>
        <v>11414</v>
      </c>
      <c r="BD540" s="216"/>
      <c r="BE540" s="216"/>
      <c r="BF540" s="87">
        <f aca="true" t="shared" si="592" ref="BF540:BP540">BF541+BF542</f>
        <v>11414</v>
      </c>
      <c r="BG540" s="87">
        <f t="shared" si="592"/>
        <v>11414</v>
      </c>
      <c r="BH540" s="87">
        <f>BH541+BH542</f>
        <v>0</v>
      </c>
      <c r="BI540" s="87">
        <f>BI541+BI542</f>
        <v>0</v>
      </c>
      <c r="BJ540" s="87">
        <f>BJ541+BJ542</f>
        <v>11414</v>
      </c>
      <c r="BK540" s="87">
        <f>BK541+BK542</f>
        <v>11414</v>
      </c>
      <c r="BL540" s="87">
        <f t="shared" si="592"/>
        <v>0</v>
      </c>
      <c r="BM540" s="87">
        <f t="shared" si="592"/>
        <v>0</v>
      </c>
      <c r="BN540" s="87">
        <f t="shared" si="592"/>
        <v>11414</v>
      </c>
      <c r="BO540" s="87"/>
      <c r="BP540" s="87">
        <f t="shared" si="592"/>
        <v>11414</v>
      </c>
      <c r="BQ540" s="87">
        <f>BQ541+BQ542</f>
        <v>0</v>
      </c>
      <c r="BR540" s="87">
        <f>BR541+BR542</f>
        <v>0</v>
      </c>
      <c r="BS540" s="87">
        <f>BS541+BS542</f>
        <v>11414</v>
      </c>
      <c r="BT540" s="87">
        <f>BT541+BT542</f>
        <v>0</v>
      </c>
      <c r="BU540" s="87">
        <f>BU541+BU542</f>
        <v>11414</v>
      </c>
      <c r="BV540" s="25"/>
      <c r="BW540" s="25"/>
      <c r="BX540" s="25"/>
    </row>
    <row r="541" spans="1:76" s="26" customFormat="1" ht="51" customHeight="1">
      <c r="A541" s="98" t="s">
        <v>136</v>
      </c>
      <c r="B541" s="99" t="s">
        <v>140</v>
      </c>
      <c r="C541" s="99" t="s">
        <v>134</v>
      </c>
      <c r="D541" s="100" t="s">
        <v>365</v>
      </c>
      <c r="E541" s="99" t="s">
        <v>137</v>
      </c>
      <c r="F541" s="87"/>
      <c r="G541" s="87"/>
      <c r="H541" s="87"/>
      <c r="I541" s="87"/>
      <c r="J541" s="87"/>
      <c r="K541" s="217"/>
      <c r="L541" s="217"/>
      <c r="M541" s="87"/>
      <c r="N541" s="87"/>
      <c r="O541" s="87"/>
      <c r="P541" s="87"/>
      <c r="Q541" s="87"/>
      <c r="R541" s="216"/>
      <c r="S541" s="216"/>
      <c r="T541" s="87"/>
      <c r="U541" s="87"/>
      <c r="V541" s="216"/>
      <c r="W541" s="216"/>
      <c r="X541" s="87"/>
      <c r="Y541" s="87"/>
      <c r="Z541" s="216"/>
      <c r="AA541" s="87"/>
      <c r="AB541" s="87"/>
      <c r="AC541" s="216"/>
      <c r="AD541" s="216"/>
      <c r="AE541" s="216"/>
      <c r="AF541" s="87"/>
      <c r="AG541" s="216"/>
      <c r="AH541" s="87"/>
      <c r="AI541" s="216"/>
      <c r="AJ541" s="216"/>
      <c r="AK541" s="87"/>
      <c r="AL541" s="87"/>
      <c r="AM541" s="87"/>
      <c r="AN541" s="82"/>
      <c r="AO541" s="82"/>
      <c r="AP541" s="82"/>
      <c r="AQ541" s="82"/>
      <c r="AR541" s="82"/>
      <c r="AS541" s="82"/>
      <c r="AT541" s="82"/>
      <c r="AU541" s="82"/>
      <c r="AV541" s="82"/>
      <c r="AW541" s="82"/>
      <c r="AX541" s="82"/>
      <c r="AY541" s="82"/>
      <c r="AZ541" s="87">
        <v>404</v>
      </c>
      <c r="BA541" s="87">
        <v>404</v>
      </c>
      <c r="BB541" s="87">
        <f>AX541+AZ541</f>
        <v>404</v>
      </c>
      <c r="BC541" s="87">
        <f>AY541+BA541</f>
        <v>404</v>
      </c>
      <c r="BD541" s="216"/>
      <c r="BE541" s="216"/>
      <c r="BF541" s="87">
        <f>BB541+BD541</f>
        <v>404</v>
      </c>
      <c r="BG541" s="87">
        <f>BC541+BE541</f>
        <v>404</v>
      </c>
      <c r="BH541" s="216"/>
      <c r="BI541" s="216"/>
      <c r="BJ541" s="87">
        <f>BB541+BH541</f>
        <v>404</v>
      </c>
      <c r="BK541" s="87">
        <f>BC541+BI541</f>
        <v>404</v>
      </c>
      <c r="BL541" s="216"/>
      <c r="BM541" s="216"/>
      <c r="BN541" s="87">
        <f>BJ541+BL541</f>
        <v>404</v>
      </c>
      <c r="BO541" s="87"/>
      <c r="BP541" s="87">
        <f>BK541+BM541</f>
        <v>404</v>
      </c>
      <c r="BQ541" s="87"/>
      <c r="BR541" s="216"/>
      <c r="BS541" s="87">
        <f>BN541+BQ541</f>
        <v>404</v>
      </c>
      <c r="BT541" s="87">
        <f>BO541</f>
        <v>0</v>
      </c>
      <c r="BU541" s="87">
        <f>BP541+BR541</f>
        <v>404</v>
      </c>
      <c r="BV541" s="25"/>
      <c r="BW541" s="25"/>
      <c r="BX541" s="25"/>
    </row>
    <row r="542" spans="1:76" s="26" customFormat="1" ht="33.75" customHeight="1">
      <c r="A542" s="98" t="s">
        <v>363</v>
      </c>
      <c r="B542" s="99" t="s">
        <v>140</v>
      </c>
      <c r="C542" s="99" t="s">
        <v>134</v>
      </c>
      <c r="D542" s="100" t="s">
        <v>362</v>
      </c>
      <c r="E542" s="99"/>
      <c r="F542" s="87"/>
      <c r="G542" s="87"/>
      <c r="H542" s="87"/>
      <c r="I542" s="87"/>
      <c r="J542" s="87"/>
      <c r="K542" s="217"/>
      <c r="L542" s="217"/>
      <c r="M542" s="87"/>
      <c r="N542" s="87"/>
      <c r="O542" s="87"/>
      <c r="P542" s="87"/>
      <c r="Q542" s="87"/>
      <c r="R542" s="216"/>
      <c r="S542" s="216"/>
      <c r="T542" s="87"/>
      <c r="U542" s="87"/>
      <c r="V542" s="216"/>
      <c r="W542" s="216"/>
      <c r="X542" s="87"/>
      <c r="Y542" s="87"/>
      <c r="Z542" s="216"/>
      <c r="AA542" s="87"/>
      <c r="AB542" s="87"/>
      <c r="AC542" s="216"/>
      <c r="AD542" s="216"/>
      <c r="AE542" s="216"/>
      <c r="AF542" s="87"/>
      <c r="AG542" s="216"/>
      <c r="AH542" s="87"/>
      <c r="AI542" s="216"/>
      <c r="AJ542" s="216"/>
      <c r="AK542" s="87"/>
      <c r="AL542" s="87"/>
      <c r="AM542" s="87"/>
      <c r="AN542" s="82"/>
      <c r="AO542" s="82"/>
      <c r="AP542" s="82"/>
      <c r="AQ542" s="82"/>
      <c r="AR542" s="82"/>
      <c r="AS542" s="82"/>
      <c r="AT542" s="82"/>
      <c r="AU542" s="82"/>
      <c r="AV542" s="87">
        <f aca="true" t="shared" si="593" ref="AV542:BC542">AV543</f>
        <v>11010</v>
      </c>
      <c r="AW542" s="87">
        <f t="shared" si="593"/>
        <v>11010</v>
      </c>
      <c r="AX542" s="87">
        <f t="shared" si="593"/>
        <v>11010</v>
      </c>
      <c r="AY542" s="87">
        <f t="shared" si="593"/>
        <v>11010</v>
      </c>
      <c r="AZ542" s="87">
        <f t="shared" si="593"/>
        <v>0</v>
      </c>
      <c r="BA542" s="87">
        <f t="shared" si="593"/>
        <v>0</v>
      </c>
      <c r="BB542" s="87">
        <f t="shared" si="593"/>
        <v>11010</v>
      </c>
      <c r="BC542" s="87">
        <f t="shared" si="593"/>
        <v>11010</v>
      </c>
      <c r="BD542" s="216"/>
      <c r="BE542" s="216"/>
      <c r="BF542" s="87">
        <f aca="true" t="shared" si="594" ref="BF542:BU542">BF543</f>
        <v>11010</v>
      </c>
      <c r="BG542" s="87">
        <f t="shared" si="594"/>
        <v>11010</v>
      </c>
      <c r="BH542" s="87">
        <f t="shared" si="594"/>
        <v>0</v>
      </c>
      <c r="BI542" s="87">
        <f t="shared" si="594"/>
        <v>0</v>
      </c>
      <c r="BJ542" s="87">
        <f t="shared" si="594"/>
        <v>11010</v>
      </c>
      <c r="BK542" s="87">
        <f t="shared" si="594"/>
        <v>11010</v>
      </c>
      <c r="BL542" s="87">
        <f t="shared" si="594"/>
        <v>0</v>
      </c>
      <c r="BM542" s="87">
        <f t="shared" si="594"/>
        <v>0</v>
      </c>
      <c r="BN542" s="87">
        <f t="shared" si="594"/>
        <v>11010</v>
      </c>
      <c r="BO542" s="87"/>
      <c r="BP542" s="87">
        <f t="shared" si="594"/>
        <v>11010</v>
      </c>
      <c r="BQ542" s="87">
        <f t="shared" si="594"/>
        <v>0</v>
      </c>
      <c r="BR542" s="87">
        <f t="shared" si="594"/>
        <v>0</v>
      </c>
      <c r="BS542" s="87">
        <f t="shared" si="594"/>
        <v>11010</v>
      </c>
      <c r="BT542" s="87">
        <f t="shared" si="594"/>
        <v>0</v>
      </c>
      <c r="BU542" s="87">
        <f t="shared" si="594"/>
        <v>11010</v>
      </c>
      <c r="BV542" s="25"/>
      <c r="BW542" s="25"/>
      <c r="BX542" s="25"/>
    </row>
    <row r="543" spans="1:76" s="26" customFormat="1" ht="34.5" customHeight="1">
      <c r="A543" s="98" t="s">
        <v>128</v>
      </c>
      <c r="B543" s="99" t="s">
        <v>140</v>
      </c>
      <c r="C543" s="99" t="s">
        <v>134</v>
      </c>
      <c r="D543" s="100" t="s">
        <v>362</v>
      </c>
      <c r="E543" s="99" t="s">
        <v>129</v>
      </c>
      <c r="F543" s="87"/>
      <c r="G543" s="87"/>
      <c r="H543" s="87"/>
      <c r="I543" s="87"/>
      <c r="J543" s="87"/>
      <c r="K543" s="217"/>
      <c r="L543" s="217"/>
      <c r="M543" s="87"/>
      <c r="N543" s="87"/>
      <c r="O543" s="87"/>
      <c r="P543" s="87"/>
      <c r="Q543" s="87"/>
      <c r="R543" s="216"/>
      <c r="S543" s="216"/>
      <c r="T543" s="87"/>
      <c r="U543" s="87"/>
      <c r="V543" s="216"/>
      <c r="W543" s="216"/>
      <c r="X543" s="87"/>
      <c r="Y543" s="87"/>
      <c r="Z543" s="216"/>
      <c r="AA543" s="87"/>
      <c r="AB543" s="87"/>
      <c r="AC543" s="216"/>
      <c r="AD543" s="216"/>
      <c r="AE543" s="216"/>
      <c r="AF543" s="87"/>
      <c r="AG543" s="216"/>
      <c r="AH543" s="87"/>
      <c r="AI543" s="216"/>
      <c r="AJ543" s="216"/>
      <c r="AK543" s="87"/>
      <c r="AL543" s="87"/>
      <c r="AM543" s="87"/>
      <c r="AN543" s="82"/>
      <c r="AO543" s="82"/>
      <c r="AP543" s="82"/>
      <c r="AQ543" s="82"/>
      <c r="AR543" s="82"/>
      <c r="AS543" s="82"/>
      <c r="AT543" s="82"/>
      <c r="AU543" s="82"/>
      <c r="AV543" s="87">
        <v>11010</v>
      </c>
      <c r="AW543" s="87">
        <v>11010</v>
      </c>
      <c r="AX543" s="87">
        <f>AT543+AV543</f>
        <v>11010</v>
      </c>
      <c r="AY543" s="87">
        <f>AU543+AW543</f>
        <v>11010</v>
      </c>
      <c r="AZ543" s="216"/>
      <c r="BA543" s="216"/>
      <c r="BB543" s="87">
        <f>AX543+AZ543</f>
        <v>11010</v>
      </c>
      <c r="BC543" s="87">
        <f>AY543+BA543</f>
        <v>11010</v>
      </c>
      <c r="BD543" s="216"/>
      <c r="BE543" s="216"/>
      <c r="BF543" s="87">
        <f>BB543+BD543</f>
        <v>11010</v>
      </c>
      <c r="BG543" s="87">
        <f>BC543+BE543</f>
        <v>11010</v>
      </c>
      <c r="BH543" s="216"/>
      <c r="BI543" s="216"/>
      <c r="BJ543" s="87">
        <f>BB543+BH543</f>
        <v>11010</v>
      </c>
      <c r="BK543" s="87">
        <f>BC543+BI543</f>
        <v>11010</v>
      </c>
      <c r="BL543" s="216"/>
      <c r="BM543" s="216"/>
      <c r="BN543" s="87">
        <f>BJ543+BL543</f>
        <v>11010</v>
      </c>
      <c r="BO543" s="87"/>
      <c r="BP543" s="87">
        <f>BK543+BM543</f>
        <v>11010</v>
      </c>
      <c r="BQ543" s="87"/>
      <c r="BR543" s="216"/>
      <c r="BS543" s="87">
        <f>BN543+BQ543</f>
        <v>11010</v>
      </c>
      <c r="BT543" s="87">
        <f>BO543</f>
        <v>0</v>
      </c>
      <c r="BU543" s="87">
        <f>BP543+BR543</f>
        <v>11010</v>
      </c>
      <c r="BV543" s="25"/>
      <c r="BW543" s="25"/>
      <c r="BX543" s="25"/>
    </row>
    <row r="544" spans="1:76" s="50" customFormat="1" ht="33" customHeight="1" hidden="1">
      <c r="A544" s="126" t="s">
        <v>91</v>
      </c>
      <c r="B544" s="120" t="s">
        <v>140</v>
      </c>
      <c r="C544" s="120" t="s">
        <v>134</v>
      </c>
      <c r="D544" s="127" t="s">
        <v>92</v>
      </c>
      <c r="E544" s="120"/>
      <c r="F544" s="122"/>
      <c r="G544" s="122"/>
      <c r="H544" s="122"/>
      <c r="I544" s="122"/>
      <c r="J544" s="122"/>
      <c r="K544" s="221"/>
      <c r="L544" s="221"/>
      <c r="M544" s="122"/>
      <c r="N544" s="122"/>
      <c r="O544" s="122"/>
      <c r="P544" s="122"/>
      <c r="Q544" s="122"/>
      <c r="R544" s="222"/>
      <c r="S544" s="222"/>
      <c r="T544" s="122"/>
      <c r="U544" s="122"/>
      <c r="V544" s="222"/>
      <c r="W544" s="222"/>
      <c r="X544" s="122"/>
      <c r="Y544" s="122"/>
      <c r="Z544" s="222"/>
      <c r="AA544" s="122"/>
      <c r="AB544" s="122"/>
      <c r="AC544" s="222"/>
      <c r="AD544" s="222"/>
      <c r="AE544" s="222"/>
      <c r="AF544" s="122"/>
      <c r="AG544" s="222"/>
      <c r="AH544" s="122"/>
      <c r="AI544" s="222"/>
      <c r="AJ544" s="222"/>
      <c r="AK544" s="122"/>
      <c r="AL544" s="122"/>
      <c r="AM544" s="122"/>
      <c r="AN544" s="122">
        <f>AN545</f>
        <v>404</v>
      </c>
      <c r="AO544" s="122">
        <f aca="true" t="shared" si="595" ref="AO544:BC544">AO545</f>
        <v>404</v>
      </c>
      <c r="AP544" s="122">
        <f t="shared" si="595"/>
        <v>0</v>
      </c>
      <c r="AQ544" s="122">
        <f t="shared" si="595"/>
        <v>404</v>
      </c>
      <c r="AR544" s="122">
        <f t="shared" si="595"/>
        <v>0</v>
      </c>
      <c r="AS544" s="122">
        <f t="shared" si="595"/>
        <v>0</v>
      </c>
      <c r="AT544" s="122">
        <f t="shared" si="595"/>
        <v>404</v>
      </c>
      <c r="AU544" s="122">
        <f t="shared" si="595"/>
        <v>404</v>
      </c>
      <c r="AV544" s="122">
        <f t="shared" si="595"/>
        <v>0</v>
      </c>
      <c r="AW544" s="122">
        <f t="shared" si="595"/>
        <v>0</v>
      </c>
      <c r="AX544" s="122">
        <f t="shared" si="595"/>
        <v>404</v>
      </c>
      <c r="AY544" s="122">
        <f t="shared" si="595"/>
        <v>404</v>
      </c>
      <c r="AZ544" s="122">
        <f t="shared" si="595"/>
        <v>-404</v>
      </c>
      <c r="BA544" s="122">
        <f t="shared" si="595"/>
        <v>-404</v>
      </c>
      <c r="BB544" s="122">
        <f t="shared" si="595"/>
        <v>0</v>
      </c>
      <c r="BC544" s="122">
        <f t="shared" si="595"/>
        <v>0</v>
      </c>
      <c r="BD544" s="222"/>
      <c r="BE544" s="222"/>
      <c r="BF544" s="122">
        <f>BF545</f>
        <v>0</v>
      </c>
      <c r="BG544" s="122">
        <f>BG545</f>
        <v>0</v>
      </c>
      <c r="BH544" s="222"/>
      <c r="BI544" s="222"/>
      <c r="BJ544" s="122">
        <f>BJ545</f>
        <v>0</v>
      </c>
      <c r="BK544" s="122">
        <f>BK545</f>
        <v>0</v>
      </c>
      <c r="BL544" s="222"/>
      <c r="BM544" s="222"/>
      <c r="BN544" s="122">
        <f>BN545</f>
        <v>0</v>
      </c>
      <c r="BO544" s="122"/>
      <c r="BP544" s="122">
        <f>BP545</f>
        <v>0</v>
      </c>
      <c r="BQ544" s="122"/>
      <c r="BR544" s="222"/>
      <c r="BS544" s="222"/>
      <c r="BT544" s="222"/>
      <c r="BU544" s="222"/>
      <c r="BV544" s="48"/>
      <c r="BW544" s="48"/>
      <c r="BX544" s="48"/>
    </row>
    <row r="545" spans="1:76" s="50" customFormat="1" ht="66" customHeight="1" hidden="1">
      <c r="A545" s="126" t="s">
        <v>136</v>
      </c>
      <c r="B545" s="120" t="s">
        <v>140</v>
      </c>
      <c r="C545" s="120" t="s">
        <v>134</v>
      </c>
      <c r="D545" s="127" t="s">
        <v>92</v>
      </c>
      <c r="E545" s="120" t="s">
        <v>137</v>
      </c>
      <c r="F545" s="122"/>
      <c r="G545" s="122"/>
      <c r="H545" s="122"/>
      <c r="I545" s="122"/>
      <c r="J545" s="122"/>
      <c r="K545" s="221"/>
      <c r="L545" s="221"/>
      <c r="M545" s="122"/>
      <c r="N545" s="122"/>
      <c r="O545" s="122"/>
      <c r="P545" s="122"/>
      <c r="Q545" s="122"/>
      <c r="R545" s="222"/>
      <c r="S545" s="222"/>
      <c r="T545" s="122"/>
      <c r="U545" s="122"/>
      <c r="V545" s="222"/>
      <c r="W545" s="222"/>
      <c r="X545" s="122"/>
      <c r="Y545" s="122"/>
      <c r="Z545" s="222"/>
      <c r="AA545" s="122"/>
      <c r="AB545" s="122"/>
      <c r="AC545" s="222"/>
      <c r="AD545" s="222"/>
      <c r="AE545" s="222"/>
      <c r="AF545" s="122"/>
      <c r="AG545" s="222"/>
      <c r="AH545" s="122"/>
      <c r="AI545" s="222"/>
      <c r="AJ545" s="222"/>
      <c r="AK545" s="122"/>
      <c r="AL545" s="122"/>
      <c r="AM545" s="122"/>
      <c r="AN545" s="122">
        <f>AO545-AM545</f>
        <v>404</v>
      </c>
      <c r="AO545" s="206">
        <v>404</v>
      </c>
      <c r="AP545" s="206"/>
      <c r="AQ545" s="206">
        <v>404</v>
      </c>
      <c r="AR545" s="206"/>
      <c r="AS545" s="222"/>
      <c r="AT545" s="122">
        <f>AO545+AR545</f>
        <v>404</v>
      </c>
      <c r="AU545" s="122">
        <f>AQ545+AS545</f>
        <v>404</v>
      </c>
      <c r="AV545" s="222"/>
      <c r="AW545" s="222"/>
      <c r="AX545" s="122">
        <f>AT545+AV545</f>
        <v>404</v>
      </c>
      <c r="AY545" s="122">
        <f>AU545</f>
        <v>404</v>
      </c>
      <c r="AZ545" s="206">
        <v>-404</v>
      </c>
      <c r="BA545" s="206">
        <v>-404</v>
      </c>
      <c r="BB545" s="122">
        <f>AX545+AZ545</f>
        <v>0</v>
      </c>
      <c r="BC545" s="122">
        <f>AY545+BA545</f>
        <v>0</v>
      </c>
      <c r="BD545" s="222"/>
      <c r="BE545" s="222"/>
      <c r="BF545" s="122">
        <f>BB545+BD545</f>
        <v>0</v>
      </c>
      <c r="BG545" s="122">
        <f>BC545+BE545</f>
        <v>0</v>
      </c>
      <c r="BH545" s="222"/>
      <c r="BI545" s="222"/>
      <c r="BJ545" s="122">
        <f>BB545+BH545</f>
        <v>0</v>
      </c>
      <c r="BK545" s="122">
        <f>BC545+BI545</f>
        <v>0</v>
      </c>
      <c r="BL545" s="222"/>
      <c r="BM545" s="222"/>
      <c r="BN545" s="122">
        <f>BF545+BL545</f>
        <v>0</v>
      </c>
      <c r="BO545" s="122"/>
      <c r="BP545" s="122">
        <f>BG545+BM545</f>
        <v>0</v>
      </c>
      <c r="BQ545" s="122"/>
      <c r="BR545" s="222"/>
      <c r="BS545" s="222"/>
      <c r="BT545" s="222"/>
      <c r="BU545" s="222"/>
      <c r="BV545" s="48"/>
      <c r="BW545" s="48"/>
      <c r="BX545" s="48"/>
    </row>
    <row r="546" spans="1:76" s="26" customFormat="1" ht="18" customHeight="1">
      <c r="A546" s="98"/>
      <c r="B546" s="80"/>
      <c r="C546" s="80"/>
      <c r="D546" s="100"/>
      <c r="E546" s="99"/>
      <c r="F546" s="87"/>
      <c r="G546" s="87"/>
      <c r="H546" s="87"/>
      <c r="I546" s="87"/>
      <c r="J546" s="87"/>
      <c r="K546" s="217"/>
      <c r="L546" s="217"/>
      <c r="M546" s="87"/>
      <c r="N546" s="87"/>
      <c r="O546" s="87"/>
      <c r="P546" s="87"/>
      <c r="Q546" s="87"/>
      <c r="R546" s="216"/>
      <c r="S546" s="216"/>
      <c r="T546" s="87"/>
      <c r="U546" s="87"/>
      <c r="V546" s="216"/>
      <c r="W546" s="216"/>
      <c r="X546" s="87"/>
      <c r="Y546" s="87"/>
      <c r="Z546" s="216"/>
      <c r="AA546" s="87"/>
      <c r="AB546" s="87"/>
      <c r="AC546" s="216"/>
      <c r="AD546" s="216"/>
      <c r="AE546" s="216"/>
      <c r="AF546" s="87"/>
      <c r="AG546" s="216"/>
      <c r="AH546" s="87"/>
      <c r="AI546" s="216"/>
      <c r="AJ546" s="216"/>
      <c r="AK546" s="87"/>
      <c r="AL546" s="87"/>
      <c r="AM546" s="87"/>
      <c r="AN546" s="87"/>
      <c r="AO546" s="90"/>
      <c r="AP546" s="90"/>
      <c r="AQ546" s="90"/>
      <c r="AR546" s="90"/>
      <c r="AS546" s="216"/>
      <c r="AT546" s="216"/>
      <c r="AU546" s="216"/>
      <c r="AV546" s="216"/>
      <c r="AW546" s="216"/>
      <c r="AX546" s="216"/>
      <c r="AY546" s="216"/>
      <c r="AZ546" s="216"/>
      <c r="BA546" s="216"/>
      <c r="BB546" s="216"/>
      <c r="BC546" s="216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5"/>
      <c r="BW546" s="25"/>
      <c r="BX546" s="25"/>
    </row>
    <row r="547" spans="1:76" s="26" customFormat="1" ht="61.5" customHeight="1">
      <c r="A547" s="70" t="s">
        <v>352</v>
      </c>
      <c r="B547" s="71" t="s">
        <v>353</v>
      </c>
      <c r="C547" s="99"/>
      <c r="D547" s="100"/>
      <c r="E547" s="99"/>
      <c r="F547" s="87"/>
      <c r="G547" s="87"/>
      <c r="H547" s="87"/>
      <c r="I547" s="87"/>
      <c r="J547" s="87"/>
      <c r="K547" s="217"/>
      <c r="L547" s="217"/>
      <c r="M547" s="87"/>
      <c r="N547" s="87"/>
      <c r="O547" s="87"/>
      <c r="P547" s="87"/>
      <c r="Q547" s="87"/>
      <c r="R547" s="216"/>
      <c r="S547" s="216"/>
      <c r="T547" s="87"/>
      <c r="U547" s="87"/>
      <c r="V547" s="216"/>
      <c r="W547" s="216"/>
      <c r="X547" s="87"/>
      <c r="Y547" s="87"/>
      <c r="Z547" s="216"/>
      <c r="AA547" s="87"/>
      <c r="AB547" s="87"/>
      <c r="AC547" s="216"/>
      <c r="AD547" s="216"/>
      <c r="AE547" s="216"/>
      <c r="AF547" s="87"/>
      <c r="AG547" s="216"/>
      <c r="AH547" s="87"/>
      <c r="AI547" s="216"/>
      <c r="AJ547" s="216"/>
      <c r="AK547" s="87"/>
      <c r="AL547" s="87"/>
      <c r="AM547" s="87"/>
      <c r="AN547" s="73">
        <f>AN549</f>
        <v>140348</v>
      </c>
      <c r="AO547" s="73">
        <f>AO549</f>
        <v>140348</v>
      </c>
      <c r="AP547" s="73"/>
      <c r="AQ547" s="73">
        <f aca="true" t="shared" si="596" ref="AQ547:BC547">AQ549</f>
        <v>136552</v>
      </c>
      <c r="AR547" s="73">
        <f t="shared" si="596"/>
        <v>0</v>
      </c>
      <c r="AS547" s="73">
        <f t="shared" si="596"/>
        <v>0</v>
      </c>
      <c r="AT547" s="73">
        <f t="shared" si="596"/>
        <v>140348</v>
      </c>
      <c r="AU547" s="73">
        <f t="shared" si="596"/>
        <v>136552</v>
      </c>
      <c r="AV547" s="73">
        <f t="shared" si="596"/>
        <v>0</v>
      </c>
      <c r="AW547" s="73">
        <f>AW549</f>
        <v>0</v>
      </c>
      <c r="AX547" s="73">
        <f t="shared" si="596"/>
        <v>140348</v>
      </c>
      <c r="AY547" s="73">
        <f t="shared" si="596"/>
        <v>136552</v>
      </c>
      <c r="AZ547" s="73">
        <f t="shared" si="596"/>
        <v>0</v>
      </c>
      <c r="BA547" s="73">
        <f t="shared" si="596"/>
        <v>0</v>
      </c>
      <c r="BB547" s="73">
        <f t="shared" si="596"/>
        <v>140348</v>
      </c>
      <c r="BC547" s="73">
        <f t="shared" si="596"/>
        <v>136552</v>
      </c>
      <c r="BD547" s="216"/>
      <c r="BE547" s="216"/>
      <c r="BF547" s="73">
        <f aca="true" t="shared" si="597" ref="BF547:BP547">BF549</f>
        <v>140348</v>
      </c>
      <c r="BG547" s="73">
        <f t="shared" si="597"/>
        <v>136552</v>
      </c>
      <c r="BH547" s="73">
        <f>BH549</f>
        <v>0</v>
      </c>
      <c r="BI547" s="73">
        <f>BI549</f>
        <v>0</v>
      </c>
      <c r="BJ547" s="73">
        <f>BJ549</f>
        <v>140348</v>
      </c>
      <c r="BK547" s="73">
        <f>BK549</f>
        <v>136552</v>
      </c>
      <c r="BL547" s="73">
        <f t="shared" si="597"/>
        <v>0</v>
      </c>
      <c r="BM547" s="73">
        <f t="shared" si="597"/>
        <v>0</v>
      </c>
      <c r="BN547" s="73">
        <f t="shared" si="597"/>
        <v>140348</v>
      </c>
      <c r="BO547" s="73"/>
      <c r="BP547" s="73">
        <f t="shared" si="597"/>
        <v>136552</v>
      </c>
      <c r="BQ547" s="73">
        <f>BQ549</f>
        <v>0</v>
      </c>
      <c r="BR547" s="73">
        <f>BR549</f>
        <v>0</v>
      </c>
      <c r="BS547" s="73">
        <f>BS549</f>
        <v>140348</v>
      </c>
      <c r="BT547" s="73">
        <f>BT549</f>
        <v>0</v>
      </c>
      <c r="BU547" s="73">
        <f>BU549</f>
        <v>136552</v>
      </c>
      <c r="BV547" s="25"/>
      <c r="BW547" s="25"/>
      <c r="BX547" s="25"/>
    </row>
    <row r="548" spans="1:76" s="26" customFormat="1" ht="21" customHeight="1">
      <c r="A548" s="70"/>
      <c r="B548" s="71"/>
      <c r="C548" s="99"/>
      <c r="D548" s="100"/>
      <c r="E548" s="99"/>
      <c r="F548" s="87"/>
      <c r="G548" s="87"/>
      <c r="H548" s="87"/>
      <c r="I548" s="87"/>
      <c r="J548" s="87"/>
      <c r="K548" s="217"/>
      <c r="L548" s="217"/>
      <c r="M548" s="87"/>
      <c r="N548" s="87"/>
      <c r="O548" s="87"/>
      <c r="P548" s="87"/>
      <c r="Q548" s="87"/>
      <c r="R548" s="216"/>
      <c r="S548" s="216"/>
      <c r="T548" s="87"/>
      <c r="U548" s="87"/>
      <c r="V548" s="216"/>
      <c r="W548" s="216"/>
      <c r="X548" s="87"/>
      <c r="Y548" s="87"/>
      <c r="Z548" s="216"/>
      <c r="AA548" s="87"/>
      <c r="AB548" s="87"/>
      <c r="AC548" s="216"/>
      <c r="AD548" s="216"/>
      <c r="AE548" s="216"/>
      <c r="AF548" s="87"/>
      <c r="AG548" s="216"/>
      <c r="AH548" s="87"/>
      <c r="AI548" s="216"/>
      <c r="AJ548" s="216"/>
      <c r="AK548" s="87"/>
      <c r="AL548" s="87"/>
      <c r="AM548" s="87"/>
      <c r="AN548" s="87"/>
      <c r="AO548" s="87"/>
      <c r="AP548" s="87"/>
      <c r="AQ548" s="87"/>
      <c r="AR548" s="87"/>
      <c r="AS548" s="216"/>
      <c r="AT548" s="216"/>
      <c r="AU548" s="216"/>
      <c r="AV548" s="216"/>
      <c r="AW548" s="216"/>
      <c r="AX548" s="216"/>
      <c r="AY548" s="216"/>
      <c r="AZ548" s="216"/>
      <c r="BA548" s="216"/>
      <c r="BB548" s="216"/>
      <c r="BC548" s="216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5"/>
      <c r="BW548" s="25"/>
      <c r="BX548" s="25"/>
    </row>
    <row r="549" spans="1:76" s="26" customFormat="1" ht="36.75" customHeight="1">
      <c r="A549" s="79" t="s">
        <v>354</v>
      </c>
      <c r="B549" s="80" t="s">
        <v>341</v>
      </c>
      <c r="C549" s="80" t="s">
        <v>126</v>
      </c>
      <c r="D549" s="95"/>
      <c r="E549" s="80"/>
      <c r="F549" s="87"/>
      <c r="G549" s="87"/>
      <c r="H549" s="87"/>
      <c r="I549" s="87"/>
      <c r="J549" s="87"/>
      <c r="K549" s="217"/>
      <c r="L549" s="217"/>
      <c r="M549" s="87"/>
      <c r="N549" s="87"/>
      <c r="O549" s="87"/>
      <c r="P549" s="87"/>
      <c r="Q549" s="87"/>
      <c r="R549" s="216"/>
      <c r="S549" s="216"/>
      <c r="T549" s="87"/>
      <c r="U549" s="87"/>
      <c r="V549" s="216"/>
      <c r="W549" s="216"/>
      <c r="X549" s="87"/>
      <c r="Y549" s="87"/>
      <c r="Z549" s="216"/>
      <c r="AA549" s="87"/>
      <c r="AB549" s="87"/>
      <c r="AC549" s="216"/>
      <c r="AD549" s="216"/>
      <c r="AE549" s="216"/>
      <c r="AF549" s="87"/>
      <c r="AG549" s="216"/>
      <c r="AH549" s="87"/>
      <c r="AI549" s="216"/>
      <c r="AJ549" s="216"/>
      <c r="AK549" s="87"/>
      <c r="AL549" s="87"/>
      <c r="AM549" s="87"/>
      <c r="AN549" s="82">
        <f>AN550</f>
        <v>140348</v>
      </c>
      <c r="AO549" s="82">
        <f>AO550</f>
        <v>140348</v>
      </c>
      <c r="AP549" s="82"/>
      <c r="AQ549" s="82">
        <f>AQ550</f>
        <v>136552</v>
      </c>
      <c r="AR549" s="82">
        <f aca="true" t="shared" si="598" ref="AR549:BC550">AR550</f>
        <v>0</v>
      </c>
      <c r="AS549" s="82">
        <f t="shared" si="598"/>
        <v>0</v>
      </c>
      <c r="AT549" s="82">
        <f t="shared" si="598"/>
        <v>140348</v>
      </c>
      <c r="AU549" s="82">
        <f t="shared" si="598"/>
        <v>136552</v>
      </c>
      <c r="AV549" s="82">
        <f t="shared" si="598"/>
        <v>0</v>
      </c>
      <c r="AW549" s="82">
        <f t="shared" si="598"/>
        <v>0</v>
      </c>
      <c r="AX549" s="82">
        <f t="shared" si="598"/>
        <v>140348</v>
      </c>
      <c r="AY549" s="82">
        <f t="shared" si="598"/>
        <v>136552</v>
      </c>
      <c r="AZ549" s="82">
        <f t="shared" si="598"/>
        <v>0</v>
      </c>
      <c r="BA549" s="82">
        <f t="shared" si="598"/>
        <v>0</v>
      </c>
      <c r="BB549" s="82">
        <f t="shared" si="598"/>
        <v>140348</v>
      </c>
      <c r="BC549" s="82">
        <f t="shared" si="598"/>
        <v>136552</v>
      </c>
      <c r="BD549" s="216"/>
      <c r="BE549" s="216"/>
      <c r="BF549" s="82">
        <f aca="true" t="shared" si="599" ref="BF549:BU550">BF550</f>
        <v>140348</v>
      </c>
      <c r="BG549" s="82">
        <f t="shared" si="599"/>
        <v>136552</v>
      </c>
      <c r="BH549" s="82">
        <f t="shared" si="599"/>
        <v>0</v>
      </c>
      <c r="BI549" s="82">
        <f t="shared" si="599"/>
        <v>0</v>
      </c>
      <c r="BJ549" s="82">
        <f t="shared" si="599"/>
        <v>140348</v>
      </c>
      <c r="BK549" s="82">
        <f t="shared" si="599"/>
        <v>136552</v>
      </c>
      <c r="BL549" s="82">
        <f t="shared" si="599"/>
        <v>0</v>
      </c>
      <c r="BM549" s="82">
        <f t="shared" si="599"/>
        <v>0</v>
      </c>
      <c r="BN549" s="82">
        <f t="shared" si="599"/>
        <v>140348</v>
      </c>
      <c r="BO549" s="82"/>
      <c r="BP549" s="82">
        <f t="shared" si="599"/>
        <v>136552</v>
      </c>
      <c r="BQ549" s="82">
        <f t="shared" si="599"/>
        <v>0</v>
      </c>
      <c r="BR549" s="82">
        <f t="shared" si="599"/>
        <v>0</v>
      </c>
      <c r="BS549" s="82">
        <f t="shared" si="599"/>
        <v>140348</v>
      </c>
      <c r="BT549" s="82">
        <f t="shared" si="599"/>
        <v>0</v>
      </c>
      <c r="BU549" s="82">
        <f t="shared" si="599"/>
        <v>136552</v>
      </c>
      <c r="BV549" s="25"/>
      <c r="BW549" s="25"/>
      <c r="BX549" s="25"/>
    </row>
    <row r="550" spans="1:76" s="26" customFormat="1" ht="33">
      <c r="A550" s="98" t="s">
        <v>21</v>
      </c>
      <c r="B550" s="99" t="s">
        <v>341</v>
      </c>
      <c r="C550" s="99" t="s">
        <v>126</v>
      </c>
      <c r="D550" s="100" t="s">
        <v>22</v>
      </c>
      <c r="E550" s="99"/>
      <c r="F550" s="87"/>
      <c r="G550" s="87"/>
      <c r="H550" s="87"/>
      <c r="I550" s="87"/>
      <c r="J550" s="87"/>
      <c r="K550" s="217"/>
      <c r="L550" s="217"/>
      <c r="M550" s="87"/>
      <c r="N550" s="87"/>
      <c r="O550" s="87"/>
      <c r="P550" s="87"/>
      <c r="Q550" s="87"/>
      <c r="R550" s="216"/>
      <c r="S550" s="216"/>
      <c r="T550" s="87"/>
      <c r="U550" s="87"/>
      <c r="V550" s="216"/>
      <c r="W550" s="216"/>
      <c r="X550" s="87"/>
      <c r="Y550" s="87"/>
      <c r="Z550" s="216"/>
      <c r="AA550" s="87"/>
      <c r="AB550" s="87"/>
      <c r="AC550" s="216"/>
      <c r="AD550" s="216"/>
      <c r="AE550" s="216"/>
      <c r="AF550" s="87"/>
      <c r="AG550" s="216"/>
      <c r="AH550" s="87"/>
      <c r="AI550" s="216"/>
      <c r="AJ550" s="216"/>
      <c r="AK550" s="87"/>
      <c r="AL550" s="87"/>
      <c r="AM550" s="87"/>
      <c r="AN550" s="87">
        <f>AN551</f>
        <v>140348</v>
      </c>
      <c r="AO550" s="87">
        <f>AO551</f>
        <v>140348</v>
      </c>
      <c r="AP550" s="87"/>
      <c r="AQ550" s="87">
        <f>AQ551</f>
        <v>136552</v>
      </c>
      <c r="AR550" s="87">
        <f t="shared" si="598"/>
        <v>0</v>
      </c>
      <c r="AS550" s="87">
        <f t="shared" si="598"/>
        <v>0</v>
      </c>
      <c r="AT550" s="87">
        <f t="shared" si="598"/>
        <v>140348</v>
      </c>
      <c r="AU550" s="87">
        <f t="shared" si="598"/>
        <v>136552</v>
      </c>
      <c r="AV550" s="87">
        <f t="shared" si="598"/>
        <v>0</v>
      </c>
      <c r="AW550" s="87">
        <f t="shared" si="598"/>
        <v>0</v>
      </c>
      <c r="AX550" s="87">
        <f t="shared" si="598"/>
        <v>140348</v>
      </c>
      <c r="AY550" s="87">
        <f t="shared" si="598"/>
        <v>136552</v>
      </c>
      <c r="AZ550" s="87">
        <f t="shared" si="598"/>
        <v>0</v>
      </c>
      <c r="BA550" s="87">
        <f t="shared" si="598"/>
        <v>0</v>
      </c>
      <c r="BB550" s="87">
        <f t="shared" si="598"/>
        <v>140348</v>
      </c>
      <c r="BC550" s="87">
        <f t="shared" si="598"/>
        <v>136552</v>
      </c>
      <c r="BD550" s="216"/>
      <c r="BE550" s="216"/>
      <c r="BF550" s="87">
        <f t="shared" si="599"/>
        <v>140348</v>
      </c>
      <c r="BG550" s="87">
        <f t="shared" si="599"/>
        <v>136552</v>
      </c>
      <c r="BH550" s="87">
        <f t="shared" si="599"/>
        <v>0</v>
      </c>
      <c r="BI550" s="87">
        <f t="shared" si="599"/>
        <v>0</v>
      </c>
      <c r="BJ550" s="87">
        <f t="shared" si="599"/>
        <v>140348</v>
      </c>
      <c r="BK550" s="87">
        <f t="shared" si="599"/>
        <v>136552</v>
      </c>
      <c r="BL550" s="87">
        <f t="shared" si="599"/>
        <v>0</v>
      </c>
      <c r="BM550" s="87">
        <f t="shared" si="599"/>
        <v>0</v>
      </c>
      <c r="BN550" s="87">
        <f t="shared" si="599"/>
        <v>140348</v>
      </c>
      <c r="BO550" s="87"/>
      <c r="BP550" s="87">
        <f t="shared" si="599"/>
        <v>136552</v>
      </c>
      <c r="BQ550" s="87">
        <f t="shared" si="599"/>
        <v>0</v>
      </c>
      <c r="BR550" s="87">
        <f t="shared" si="599"/>
        <v>0</v>
      </c>
      <c r="BS550" s="87">
        <f t="shared" si="599"/>
        <v>140348</v>
      </c>
      <c r="BT550" s="87">
        <f t="shared" si="599"/>
        <v>0</v>
      </c>
      <c r="BU550" s="87">
        <f t="shared" si="599"/>
        <v>136552</v>
      </c>
      <c r="BV550" s="25"/>
      <c r="BW550" s="25"/>
      <c r="BX550" s="25"/>
    </row>
    <row r="551" spans="1:76" s="26" customFormat="1" ht="24.75" customHeight="1">
      <c r="A551" s="98" t="s">
        <v>139</v>
      </c>
      <c r="B551" s="99" t="s">
        <v>341</v>
      </c>
      <c r="C551" s="99" t="s">
        <v>126</v>
      </c>
      <c r="D551" s="100" t="s">
        <v>22</v>
      </c>
      <c r="E551" s="99" t="s">
        <v>16</v>
      </c>
      <c r="F551" s="87"/>
      <c r="G551" s="87"/>
      <c r="H551" s="87"/>
      <c r="I551" s="87"/>
      <c r="J551" s="87"/>
      <c r="K551" s="217"/>
      <c r="L551" s="217"/>
      <c r="M551" s="87"/>
      <c r="N551" s="87"/>
      <c r="O551" s="87"/>
      <c r="P551" s="87"/>
      <c r="Q551" s="87"/>
      <c r="R551" s="216"/>
      <c r="S551" s="216"/>
      <c r="T551" s="87"/>
      <c r="U551" s="87"/>
      <c r="V551" s="216"/>
      <c r="W551" s="216"/>
      <c r="X551" s="87"/>
      <c r="Y551" s="87"/>
      <c r="Z551" s="216"/>
      <c r="AA551" s="87"/>
      <c r="AB551" s="87"/>
      <c r="AC551" s="216"/>
      <c r="AD551" s="216"/>
      <c r="AE551" s="216"/>
      <c r="AF551" s="87"/>
      <c r="AG551" s="216"/>
      <c r="AH551" s="87"/>
      <c r="AI551" s="216"/>
      <c r="AJ551" s="216"/>
      <c r="AK551" s="87"/>
      <c r="AL551" s="87"/>
      <c r="AM551" s="87"/>
      <c r="AN551" s="87">
        <f>AO551-AM551</f>
        <v>140348</v>
      </c>
      <c r="AO551" s="87">
        <v>140348</v>
      </c>
      <c r="AP551" s="87"/>
      <c r="AQ551" s="87">
        <v>136552</v>
      </c>
      <c r="AR551" s="87"/>
      <c r="AS551" s="216"/>
      <c r="AT551" s="87">
        <f>AO551+AR551</f>
        <v>140348</v>
      </c>
      <c r="AU551" s="87">
        <f>AQ551+AS551</f>
        <v>136552</v>
      </c>
      <c r="AV551" s="216"/>
      <c r="AW551" s="216"/>
      <c r="AX551" s="87">
        <f>AT551+AV551</f>
        <v>140348</v>
      </c>
      <c r="AY551" s="87">
        <f>AU551</f>
        <v>136552</v>
      </c>
      <c r="AZ551" s="216"/>
      <c r="BA551" s="216"/>
      <c r="BB551" s="87">
        <f>AX551+AZ551</f>
        <v>140348</v>
      </c>
      <c r="BC551" s="87">
        <f>AY551+BA551</f>
        <v>136552</v>
      </c>
      <c r="BD551" s="216"/>
      <c r="BE551" s="216"/>
      <c r="BF551" s="87">
        <f>BB551+BD551</f>
        <v>140348</v>
      </c>
      <c r="BG551" s="87">
        <f>BC551+BE551</f>
        <v>136552</v>
      </c>
      <c r="BH551" s="216"/>
      <c r="BI551" s="216"/>
      <c r="BJ551" s="87">
        <f>BB551+BH551</f>
        <v>140348</v>
      </c>
      <c r="BK551" s="87">
        <f>BC551+BI551</f>
        <v>136552</v>
      </c>
      <c r="BL551" s="216"/>
      <c r="BM551" s="216"/>
      <c r="BN551" s="87">
        <f>BJ551+BL551</f>
        <v>140348</v>
      </c>
      <c r="BO551" s="87"/>
      <c r="BP551" s="87">
        <f>BK551+BM551</f>
        <v>136552</v>
      </c>
      <c r="BQ551" s="87"/>
      <c r="BR551" s="216"/>
      <c r="BS551" s="87">
        <f>BN551+BQ551</f>
        <v>140348</v>
      </c>
      <c r="BT551" s="87">
        <f>BO551</f>
        <v>0</v>
      </c>
      <c r="BU551" s="87">
        <f>BP551+BR551</f>
        <v>136552</v>
      </c>
      <c r="BV551" s="25"/>
      <c r="BW551" s="25"/>
      <c r="BX551" s="25"/>
    </row>
    <row r="552" spans="1:76" s="26" customFormat="1" ht="15.75" customHeight="1">
      <c r="A552" s="98"/>
      <c r="B552" s="99"/>
      <c r="C552" s="99"/>
      <c r="D552" s="100"/>
      <c r="E552" s="99"/>
      <c r="F552" s="87"/>
      <c r="G552" s="87"/>
      <c r="H552" s="87"/>
      <c r="I552" s="87"/>
      <c r="J552" s="87"/>
      <c r="K552" s="217"/>
      <c r="L552" s="217"/>
      <c r="M552" s="87"/>
      <c r="N552" s="87"/>
      <c r="O552" s="87"/>
      <c r="P552" s="87"/>
      <c r="Q552" s="87"/>
      <c r="R552" s="216"/>
      <c r="S552" s="216"/>
      <c r="T552" s="87"/>
      <c r="U552" s="87"/>
      <c r="V552" s="216"/>
      <c r="W552" s="216"/>
      <c r="X552" s="87"/>
      <c r="Y552" s="87"/>
      <c r="Z552" s="216"/>
      <c r="AA552" s="88"/>
      <c r="AB552" s="88"/>
      <c r="AC552" s="218"/>
      <c r="AD552" s="218"/>
      <c r="AE552" s="218"/>
      <c r="AF552" s="87"/>
      <c r="AG552" s="216"/>
      <c r="AH552" s="87"/>
      <c r="AI552" s="216"/>
      <c r="AJ552" s="216"/>
      <c r="AK552" s="87"/>
      <c r="AL552" s="87"/>
      <c r="AM552" s="87"/>
      <c r="AN552" s="87"/>
      <c r="AO552" s="90"/>
      <c r="AP552" s="90"/>
      <c r="AQ552" s="90"/>
      <c r="AR552" s="90"/>
      <c r="AS552" s="216"/>
      <c r="AT552" s="216"/>
      <c r="AU552" s="216"/>
      <c r="AV552" s="216"/>
      <c r="AW552" s="216"/>
      <c r="AX552" s="216"/>
      <c r="AY552" s="216"/>
      <c r="AZ552" s="216"/>
      <c r="BA552" s="216"/>
      <c r="BB552" s="216"/>
      <c r="BC552" s="216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5"/>
      <c r="BW552" s="25"/>
      <c r="BX552" s="25"/>
    </row>
    <row r="553" spans="1:76" s="26" customFormat="1" ht="19.5" customHeight="1">
      <c r="A553" s="79" t="s">
        <v>387</v>
      </c>
      <c r="B553" s="99"/>
      <c r="C553" s="99"/>
      <c r="D553" s="100"/>
      <c r="E553" s="99"/>
      <c r="F553" s="82">
        <v>430993</v>
      </c>
      <c r="G553" s="82">
        <f>H553-F553</f>
        <v>-207037</v>
      </c>
      <c r="H553" s="82">
        <v>223956</v>
      </c>
      <c r="I553" s="82"/>
      <c r="J553" s="82">
        <v>460000</v>
      </c>
      <c r="K553" s="217"/>
      <c r="L553" s="217"/>
      <c r="M553" s="82">
        <v>460000</v>
      </c>
      <c r="N553" s="82">
        <f>O553-M553</f>
        <v>-213694</v>
      </c>
      <c r="O553" s="82">
        <v>246306</v>
      </c>
      <c r="P553" s="82"/>
      <c r="Q553" s="82">
        <v>284324</v>
      </c>
      <c r="R553" s="82"/>
      <c r="S553" s="82"/>
      <c r="T553" s="82">
        <v>246306</v>
      </c>
      <c r="U553" s="82">
        <v>284324</v>
      </c>
      <c r="V553" s="216"/>
      <c r="W553" s="216"/>
      <c r="X553" s="82">
        <f>T553+V553</f>
        <v>246306</v>
      </c>
      <c r="Y553" s="82">
        <f>U553+W553</f>
        <v>284324</v>
      </c>
      <c r="Z553" s="82">
        <f>-7021-1500</f>
        <v>-8521</v>
      </c>
      <c r="AA553" s="83">
        <f>X553+Z553</f>
        <v>237785</v>
      </c>
      <c r="AB553" s="83">
        <f>Y553</f>
        <v>284324</v>
      </c>
      <c r="AC553" s="83"/>
      <c r="AD553" s="83"/>
      <c r="AE553" s="83"/>
      <c r="AF553" s="82">
        <f>AA553+AC553</f>
        <v>237785</v>
      </c>
      <c r="AG553" s="82"/>
      <c r="AH553" s="82">
        <f>AB553</f>
        <v>284324</v>
      </c>
      <c r="AI553" s="82">
        <v>-47380</v>
      </c>
      <c r="AJ553" s="82">
        <v>-6263</v>
      </c>
      <c r="AK553" s="82">
        <f>AF553+AI553</f>
        <v>190405</v>
      </c>
      <c r="AL553" s="82">
        <f>AG553</f>
        <v>0</v>
      </c>
      <c r="AM553" s="82">
        <f>AH553+AJ553</f>
        <v>278061</v>
      </c>
      <c r="AN553" s="82">
        <f>AO553-AM553</f>
        <v>272051</v>
      </c>
      <c r="AO553" s="82">
        <v>550112</v>
      </c>
      <c r="AP553" s="82"/>
      <c r="AQ553" s="82">
        <v>517213</v>
      </c>
      <c r="AR553" s="82">
        <v>-70808</v>
      </c>
      <c r="AS553" s="216"/>
      <c r="AT553" s="82">
        <f>AO553+AR553</f>
        <v>479304</v>
      </c>
      <c r="AU553" s="82">
        <f>AQ553+AS553</f>
        <v>517213</v>
      </c>
      <c r="AV553" s="200">
        <v>603</v>
      </c>
      <c r="AW553" s="200">
        <v>603</v>
      </c>
      <c r="AX553" s="82">
        <f>AT553+AV553</f>
        <v>479907</v>
      </c>
      <c r="AY553" s="82">
        <f>AU553+AW553</f>
        <v>517816</v>
      </c>
      <c r="AZ553" s="216">
        <v>-50000</v>
      </c>
      <c r="BA553" s="216"/>
      <c r="BB553" s="82">
        <f>AX553+AZ553</f>
        <v>429907</v>
      </c>
      <c r="BC553" s="82">
        <f>AY553+BA553</f>
        <v>517816</v>
      </c>
      <c r="BD553" s="216"/>
      <c r="BE553" s="216"/>
      <c r="BF553" s="82">
        <f>BB553+BD553</f>
        <v>429907</v>
      </c>
      <c r="BG553" s="82">
        <f>BC553+BE553</f>
        <v>517816</v>
      </c>
      <c r="BH553" s="82">
        <f>5452-6500</f>
        <v>-1048</v>
      </c>
      <c r="BI553" s="82">
        <f>17134-2400</f>
        <v>14734</v>
      </c>
      <c r="BJ553" s="82">
        <f>BB553+BH553</f>
        <v>428859</v>
      </c>
      <c r="BK553" s="82">
        <f>BC553+BI553</f>
        <v>532550</v>
      </c>
      <c r="BL553" s="82"/>
      <c r="BM553" s="82"/>
      <c r="BN553" s="82">
        <f>BJ553+BL553</f>
        <v>428859</v>
      </c>
      <c r="BO553" s="82"/>
      <c r="BP553" s="82">
        <f>BK553+BM553</f>
        <v>532550</v>
      </c>
      <c r="BQ553" s="82">
        <v>-25293</v>
      </c>
      <c r="BR553" s="216"/>
      <c r="BS553" s="82">
        <f>BN553+BQ553</f>
        <v>403566</v>
      </c>
      <c r="BT553" s="82">
        <f>BO553</f>
        <v>0</v>
      </c>
      <c r="BU553" s="82">
        <f>BP553+BR553</f>
        <v>532550</v>
      </c>
      <c r="BV553" s="25"/>
      <c r="BW553" s="25"/>
      <c r="BX553" s="25"/>
    </row>
    <row r="554" spans="1:73" ht="15.75">
      <c r="A554" s="62"/>
      <c r="B554" s="63"/>
      <c r="C554" s="63"/>
      <c r="D554" s="64"/>
      <c r="E554" s="63"/>
      <c r="F554" s="65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8"/>
      <c r="AB554" s="68"/>
      <c r="AC554" s="68"/>
      <c r="AD554" s="68"/>
      <c r="AE554" s="68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</row>
    <row r="555" spans="1:76" s="8" customFormat="1" ht="25.5" customHeight="1">
      <c r="A555" s="70" t="s">
        <v>117</v>
      </c>
      <c r="B555" s="71"/>
      <c r="C555" s="71"/>
      <c r="D555" s="72"/>
      <c r="E555" s="71"/>
      <c r="F555" s="73" t="e">
        <f aca="true" t="shared" si="600" ref="F555:AD555">F21+F95+F110+F171+F248+F263+F342+F380+F442+F553</f>
        <v>#REF!</v>
      </c>
      <c r="G555" s="73" t="e">
        <f t="shared" si="600"/>
        <v>#REF!</v>
      </c>
      <c r="H555" s="73" t="e">
        <f t="shared" si="600"/>
        <v>#REF!</v>
      </c>
      <c r="I555" s="73" t="e">
        <f t="shared" si="600"/>
        <v>#REF!</v>
      </c>
      <c r="J555" s="73" t="e">
        <f t="shared" si="600"/>
        <v>#REF!</v>
      </c>
      <c r="K555" s="73" t="e">
        <f t="shared" si="600"/>
        <v>#REF!</v>
      </c>
      <c r="L555" s="73" t="e">
        <f t="shared" si="600"/>
        <v>#REF!</v>
      </c>
      <c r="M555" s="73" t="e">
        <f t="shared" si="600"/>
        <v>#REF!</v>
      </c>
      <c r="N555" s="73" t="e">
        <f t="shared" si="600"/>
        <v>#REF!</v>
      </c>
      <c r="O555" s="73" t="e">
        <f t="shared" si="600"/>
        <v>#REF!</v>
      </c>
      <c r="P555" s="73" t="e">
        <f t="shared" si="600"/>
        <v>#REF!</v>
      </c>
      <c r="Q555" s="73" t="e">
        <f t="shared" si="600"/>
        <v>#REF!</v>
      </c>
      <c r="R555" s="73" t="e">
        <f t="shared" si="600"/>
        <v>#REF!</v>
      </c>
      <c r="S555" s="73" t="e">
        <f t="shared" si="600"/>
        <v>#REF!</v>
      </c>
      <c r="T555" s="73" t="e">
        <f t="shared" si="600"/>
        <v>#REF!</v>
      </c>
      <c r="U555" s="73" t="e">
        <f t="shared" si="600"/>
        <v>#REF!</v>
      </c>
      <c r="V555" s="73" t="e">
        <f t="shared" si="600"/>
        <v>#REF!</v>
      </c>
      <c r="W555" s="73" t="e">
        <f t="shared" si="600"/>
        <v>#REF!</v>
      </c>
      <c r="X555" s="73" t="e">
        <f t="shared" si="600"/>
        <v>#REF!</v>
      </c>
      <c r="Y555" s="73" t="e">
        <f t="shared" si="600"/>
        <v>#REF!</v>
      </c>
      <c r="Z555" s="73" t="e">
        <f t="shared" si="600"/>
        <v>#REF!</v>
      </c>
      <c r="AA555" s="74" t="e">
        <f t="shared" si="600"/>
        <v>#REF!</v>
      </c>
      <c r="AB555" s="74" t="e">
        <f t="shared" si="600"/>
        <v>#REF!</v>
      </c>
      <c r="AC555" s="74" t="e">
        <f t="shared" si="600"/>
        <v>#REF!</v>
      </c>
      <c r="AD555" s="74" t="e">
        <f t="shared" si="600"/>
        <v>#REF!</v>
      </c>
      <c r="AE555" s="74"/>
      <c r="AF555" s="73" t="e">
        <f aca="true" t="shared" si="601" ref="AF555:AM555">AF21+AF95+AF110+AF171+AF248+AF263+AF342+AF380+AF442+AF553</f>
        <v>#REF!</v>
      </c>
      <c r="AG555" s="73" t="e">
        <f t="shared" si="601"/>
        <v>#REF!</v>
      </c>
      <c r="AH555" s="73" t="e">
        <f t="shared" si="601"/>
        <v>#REF!</v>
      </c>
      <c r="AI555" s="73" t="e">
        <f t="shared" si="601"/>
        <v>#REF!</v>
      </c>
      <c r="AJ555" s="73" t="e">
        <f t="shared" si="601"/>
        <v>#REF!</v>
      </c>
      <c r="AK555" s="73" t="e">
        <f t="shared" si="601"/>
        <v>#REF!</v>
      </c>
      <c r="AL555" s="73" t="e">
        <f t="shared" si="601"/>
        <v>#REF!</v>
      </c>
      <c r="AM555" s="73" t="e">
        <f t="shared" si="601"/>
        <v>#REF!</v>
      </c>
      <c r="AN555" s="73">
        <f>AN21+AN95+AN110+AN171+AN248+AN263+AN342+AN380+AN442+AN553+AN547+AN516+AN531</f>
        <v>805806</v>
      </c>
      <c r="AO555" s="73">
        <f>AO21+AO95+AO110+AO171+AO248+AO263+AO342+AO380+AO442+AO553+AO547+AO516+AO531</f>
        <v>6367031</v>
      </c>
      <c r="AP555" s="73">
        <f>AP21+AP95+AP110+AP171+AP248+AP263+AP342+AP380+AP442+AP553+AP547+AP516+AP531</f>
        <v>0</v>
      </c>
      <c r="AQ555" s="73">
        <f>AQ21+AQ95+AQ110+AQ171+AQ248+AQ263+AQ342+AQ380+AQ442+AQ553+AQ547+AQ516+AQ531</f>
        <v>6317811</v>
      </c>
      <c r="AR555" s="73"/>
      <c r="AS555" s="73">
        <f aca="true" t="shared" si="602" ref="AS555:BC555">AS21+AS95+AS110+AS171+AS248+AS263+AS342+AS380+AS442+AS553+AS547+AS516+AS531</f>
        <v>0</v>
      </c>
      <c r="AT555" s="73">
        <f t="shared" si="602"/>
        <v>6296223</v>
      </c>
      <c r="AU555" s="73">
        <f t="shared" si="602"/>
        <v>6317811</v>
      </c>
      <c r="AV555" s="73">
        <f t="shared" si="602"/>
        <v>0</v>
      </c>
      <c r="AW555" s="73">
        <f t="shared" si="602"/>
        <v>0</v>
      </c>
      <c r="AX555" s="73">
        <f t="shared" si="602"/>
        <v>6296223</v>
      </c>
      <c r="AY555" s="73">
        <f t="shared" si="602"/>
        <v>6317811</v>
      </c>
      <c r="AZ555" s="73">
        <f t="shared" si="602"/>
        <v>-50000</v>
      </c>
      <c r="BA555" s="73">
        <f t="shared" si="602"/>
        <v>0</v>
      </c>
      <c r="BB555" s="73">
        <f t="shared" si="602"/>
        <v>6296223</v>
      </c>
      <c r="BC555" s="73">
        <f t="shared" si="602"/>
        <v>6317811</v>
      </c>
      <c r="BD555" s="75"/>
      <c r="BE555" s="75"/>
      <c r="BF555" s="73">
        <f aca="true" t="shared" si="603" ref="BF555:BU555">BF21+BF95+BF110+BF171+BF248+BF263+BF342+BF380+BF442+BF553+BF547+BF516+BF531</f>
        <v>6296223</v>
      </c>
      <c r="BG555" s="73">
        <f t="shared" si="603"/>
        <v>6317811</v>
      </c>
      <c r="BH555" s="73">
        <f>BH21+BH95+BH110+BH171+BH248+BH263+BH342+BH380+BH442+BH553+BH547+BH516+BH531</f>
        <v>70000</v>
      </c>
      <c r="BI555" s="73">
        <f>BI21+BI95+BI110+BI171+BI248+BI263+BI342+BI380+BI442+BI553+BI547+BI516+BI531</f>
        <v>70000</v>
      </c>
      <c r="BJ555" s="73">
        <f>BJ21+BJ95+BJ110+BJ171+BJ248+BJ263+BJ342+BJ380+BJ442+BJ553+BJ547+BJ516+BJ531</f>
        <v>6366223</v>
      </c>
      <c r="BK555" s="73">
        <f>BK21+BK95+BK110+BK171+BK248+BK263+BK342+BK380+BK442+BK553+BK547+BK516+BK531</f>
        <v>6387811</v>
      </c>
      <c r="BL555" s="73">
        <f t="shared" si="603"/>
        <v>70511</v>
      </c>
      <c r="BM555" s="73">
        <f t="shared" si="603"/>
        <v>0</v>
      </c>
      <c r="BN555" s="73">
        <f t="shared" si="603"/>
        <v>6436734</v>
      </c>
      <c r="BO555" s="73">
        <f t="shared" si="603"/>
        <v>70511</v>
      </c>
      <c r="BP555" s="73">
        <f t="shared" si="603"/>
        <v>6387811</v>
      </c>
      <c r="BQ555" s="73">
        <f t="shared" si="603"/>
        <v>0</v>
      </c>
      <c r="BR555" s="73">
        <f t="shared" si="603"/>
        <v>0</v>
      </c>
      <c r="BS555" s="73">
        <f t="shared" si="603"/>
        <v>6436734</v>
      </c>
      <c r="BT555" s="73">
        <f t="shared" si="603"/>
        <v>70511</v>
      </c>
      <c r="BU555" s="73">
        <f t="shared" si="603"/>
        <v>6387811</v>
      </c>
      <c r="BV555" s="7"/>
      <c r="BW555" s="7"/>
      <c r="BX555" s="7"/>
    </row>
    <row r="556" spans="1:5" ht="51" customHeight="1">
      <c r="A556" s="27"/>
      <c r="B556" s="28"/>
      <c r="C556" s="28"/>
      <c r="D556" s="29"/>
      <c r="E556" s="28"/>
    </row>
    <row r="557" spans="1:76" s="226" customFormat="1" ht="21" customHeight="1">
      <c r="A557" s="268" t="s">
        <v>303</v>
      </c>
      <c r="B557" s="268"/>
      <c r="C557" s="268"/>
      <c r="D557" s="223"/>
      <c r="E557" s="275"/>
      <c r="F557" s="275"/>
      <c r="G557" s="275"/>
      <c r="H557" s="275"/>
      <c r="I557" s="275"/>
      <c r="J557" s="275"/>
      <c r="K557" s="275"/>
      <c r="L557" s="275"/>
      <c r="M557" s="275"/>
      <c r="N557" s="275"/>
      <c r="O557" s="275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  <c r="AA557" s="225"/>
      <c r="AB557" s="225"/>
      <c r="AC557" s="225"/>
      <c r="AD557" s="225"/>
      <c r="AE557" s="225"/>
      <c r="AF557" s="224"/>
      <c r="AG557" s="224"/>
      <c r="AH557" s="224"/>
      <c r="AI557" s="224"/>
      <c r="AJ557" s="224"/>
      <c r="AK557" s="224"/>
      <c r="AL557" s="224"/>
      <c r="AM557" s="224"/>
      <c r="AN557" s="224"/>
      <c r="AO557" s="224"/>
      <c r="AP557" s="224"/>
      <c r="AQ557" s="224"/>
      <c r="AR557" s="224"/>
      <c r="AS557" s="224"/>
      <c r="AT557" s="224"/>
      <c r="AU557" s="224"/>
      <c r="AV557" s="224"/>
      <c r="AW557" s="224"/>
      <c r="AX557" s="224"/>
      <c r="AY557" s="224"/>
      <c r="AZ557" s="224"/>
      <c r="BA557" s="224"/>
      <c r="BB557" s="224"/>
      <c r="BC557" s="224"/>
      <c r="BD557" s="224"/>
      <c r="BE557" s="224"/>
      <c r="BF557" s="224"/>
      <c r="BG557" s="224"/>
      <c r="BH557" s="224"/>
      <c r="BI557" s="224"/>
      <c r="BJ557" s="224"/>
      <c r="BK557" s="224"/>
      <c r="BL557" s="224"/>
      <c r="BM557" s="224"/>
      <c r="BN557" s="224"/>
      <c r="BO557" s="224"/>
      <c r="BP557" s="224"/>
      <c r="BQ557" s="224"/>
      <c r="BR557" s="224"/>
      <c r="BS557" s="224"/>
      <c r="BT557" s="224"/>
      <c r="BU557" s="224"/>
      <c r="BV557" s="224"/>
      <c r="BW557" s="224"/>
      <c r="BX557" s="224"/>
    </row>
    <row r="558" spans="1:76" s="226" customFormat="1" ht="22.5">
      <c r="A558" s="227" t="s">
        <v>240</v>
      </c>
      <c r="B558" s="228"/>
      <c r="C558" s="228"/>
      <c r="D558" s="229"/>
      <c r="E558" s="230"/>
      <c r="F558" s="230"/>
      <c r="G558" s="230"/>
      <c r="H558" s="230"/>
      <c r="I558" s="230"/>
      <c r="J558" s="230"/>
      <c r="K558" s="230"/>
      <c r="L558" s="230"/>
      <c r="M558" s="230"/>
      <c r="N558" s="230"/>
      <c r="O558" s="230"/>
      <c r="P558" s="230"/>
      <c r="Q558" s="230"/>
      <c r="R558" s="230"/>
      <c r="S558" s="230"/>
      <c r="T558" s="230"/>
      <c r="U558" s="230"/>
      <c r="V558" s="230"/>
      <c r="W558" s="230"/>
      <c r="X558" s="230"/>
      <c r="Y558" s="230"/>
      <c r="Z558" s="230"/>
      <c r="AA558" s="231"/>
      <c r="AB558" s="231"/>
      <c r="AC558" s="232"/>
      <c r="AD558" s="232"/>
      <c r="AE558" s="232"/>
      <c r="AF558" s="233"/>
      <c r="AG558" s="293" t="s">
        <v>304</v>
      </c>
      <c r="AH558" s="293"/>
      <c r="AI558" s="293"/>
      <c r="AJ558" s="293"/>
      <c r="AK558" s="293"/>
      <c r="AL558" s="293"/>
      <c r="AM558" s="293"/>
      <c r="AN558" s="293"/>
      <c r="AO558" s="293"/>
      <c r="AP558" s="293"/>
      <c r="AQ558" s="293"/>
      <c r="AR558" s="293"/>
      <c r="AS558" s="293"/>
      <c r="AT558" s="293"/>
      <c r="AU558" s="293"/>
      <c r="AV558" s="293"/>
      <c r="AW558" s="293"/>
      <c r="AX558" s="293"/>
      <c r="AY558" s="293"/>
      <c r="AZ558" s="293"/>
      <c r="BA558" s="293"/>
      <c r="BB558" s="293"/>
      <c r="BC558" s="293"/>
      <c r="BD558" s="293"/>
      <c r="BE558" s="293"/>
      <c r="BF558" s="293"/>
      <c r="BG558" s="293"/>
      <c r="BH558" s="293"/>
      <c r="BI558" s="293"/>
      <c r="BJ558" s="293"/>
      <c r="BK558" s="293"/>
      <c r="BL558" s="293"/>
      <c r="BM558" s="293"/>
      <c r="BN558" s="293"/>
      <c r="BO558" s="293"/>
      <c r="BP558" s="293"/>
      <c r="BQ558" s="293"/>
      <c r="BR558" s="293"/>
      <c r="BS558" s="293"/>
      <c r="BT558" s="293"/>
      <c r="BU558" s="293"/>
      <c r="BV558" s="224"/>
      <c r="BW558" s="224"/>
      <c r="BX558" s="224"/>
    </row>
    <row r="559" ht="16.5" customHeight="1"/>
    <row r="560" spans="13:32" ht="17.25" customHeight="1">
      <c r="M560" s="6" t="e">
        <f>M555-M553</f>
        <v>#REF!</v>
      </c>
      <c r="N560" s="6"/>
      <c r="O560" s="6"/>
      <c r="P560" s="6" t="e">
        <f>P555-P553</f>
        <v>#REF!</v>
      </c>
      <c r="Q560" s="6"/>
      <c r="AF560" s="6" t="e">
        <f>AA555+AC555</f>
        <v>#REF!</v>
      </c>
    </row>
    <row r="561" ht="18.75" customHeight="1"/>
    <row r="562" ht="17.25" customHeight="1">
      <c r="A562" s="30"/>
    </row>
    <row r="563" spans="2:5" ht="15">
      <c r="B563" s="31"/>
      <c r="C563" s="31"/>
      <c r="D563" s="32"/>
      <c r="E563" s="31"/>
    </row>
    <row r="565" ht="16.5" customHeight="1"/>
  </sheetData>
  <sheetProtection/>
  <mergeCells count="111">
    <mergeCell ref="AN3:BU3"/>
    <mergeCell ref="AG558:BU558"/>
    <mergeCell ref="BR17:BR19"/>
    <mergeCell ref="BQ17:BQ19"/>
    <mergeCell ref="A11:BU13"/>
    <mergeCell ref="AG6:BU6"/>
    <mergeCell ref="AG7:BU7"/>
    <mergeCell ref="AF8:BU8"/>
    <mergeCell ref="BT18:BT19"/>
    <mergeCell ref="BS16:BU16"/>
    <mergeCell ref="BS17:BT17"/>
    <mergeCell ref="BU17:BU19"/>
    <mergeCell ref="BS18:BS19"/>
    <mergeCell ref="BQ16:BR16"/>
    <mergeCell ref="BH17:BH19"/>
    <mergeCell ref="BI17:BI19"/>
    <mergeCell ref="BJ17:BJ19"/>
    <mergeCell ref="BK17:BK19"/>
    <mergeCell ref="BN16:BP16"/>
    <mergeCell ref="BP17:BP19"/>
    <mergeCell ref="BL17:BL19"/>
    <mergeCell ref="BM17:BM19"/>
    <mergeCell ref="BL16:BM16"/>
    <mergeCell ref="BN17:BO17"/>
    <mergeCell ref="BN18:BN19"/>
    <mergeCell ref="BO18:BO19"/>
    <mergeCell ref="AX16:AY16"/>
    <mergeCell ref="AX17:AX19"/>
    <mergeCell ref="AY17:AY19"/>
    <mergeCell ref="BF17:BF19"/>
    <mergeCell ref="AZ17:AZ19"/>
    <mergeCell ref="BA17:BA19"/>
    <mergeCell ref="BF16:BG16"/>
    <mergeCell ref="BB16:BC16"/>
    <mergeCell ref="AA16:AB16"/>
    <mergeCell ref="X16:Y16"/>
    <mergeCell ref="V16:W16"/>
    <mergeCell ref="K16:L16"/>
    <mergeCell ref="R16:S16"/>
    <mergeCell ref="AW16:AW19"/>
    <mergeCell ref="Z16:Z19"/>
    <mergeCell ref="V17:V19"/>
    <mergeCell ref="W17:W19"/>
    <mergeCell ref="X17:X19"/>
    <mergeCell ref="AD16:AD19"/>
    <mergeCell ref="AE16:AE19"/>
    <mergeCell ref="AI16:AI19"/>
    <mergeCell ref="AK16:AM16"/>
    <mergeCell ref="AK17:AL17"/>
    <mergeCell ref="E557:O557"/>
    <mergeCell ref="F16:F19"/>
    <mergeCell ref="G16:I16"/>
    <mergeCell ref="E16:E19"/>
    <mergeCell ref="J16:J19"/>
    <mergeCell ref="G17:G19"/>
    <mergeCell ref="L17:L19"/>
    <mergeCell ref="N17:N19"/>
    <mergeCell ref="M16:M19"/>
    <mergeCell ref="H17:H19"/>
    <mergeCell ref="A557:C557"/>
    <mergeCell ref="D16:D19"/>
    <mergeCell ref="A16:A19"/>
    <mergeCell ref="B16:B19"/>
    <mergeCell ref="C16:C19"/>
    <mergeCell ref="I17:I19"/>
    <mergeCell ref="K17:K19"/>
    <mergeCell ref="AA17:AA19"/>
    <mergeCell ref="AB17:AB19"/>
    <mergeCell ref="Q17:Q19"/>
    <mergeCell ref="U17:U19"/>
    <mergeCell ref="T17:T19"/>
    <mergeCell ref="R17:R19"/>
    <mergeCell ref="S17:S19"/>
    <mergeCell ref="O17:O19"/>
    <mergeCell ref="P17:P19"/>
    <mergeCell ref="Y17:Y19"/>
    <mergeCell ref="AJ16:AJ19"/>
    <mergeCell ref="AC16:AC19"/>
    <mergeCell ref="AF16:AH16"/>
    <mergeCell ref="AH17:AH19"/>
    <mergeCell ref="AF17:AG17"/>
    <mergeCell ref="AF18:AF19"/>
    <mergeCell ref="T16:U16"/>
    <mergeCell ref="N16:Q16"/>
    <mergeCell ref="AT17:AT19"/>
    <mergeCell ref="AU17:AU19"/>
    <mergeCell ref="AN16:AQ16"/>
    <mergeCell ref="AN17:AN19"/>
    <mergeCell ref="AO17:AO19"/>
    <mergeCell ref="AP17:AP19"/>
    <mergeCell ref="AQ17:AQ19"/>
    <mergeCell ref="AM17:AM19"/>
    <mergeCell ref="AG18:AG19"/>
    <mergeCell ref="AL18:AL19"/>
    <mergeCell ref="AK18:AK19"/>
    <mergeCell ref="BD17:BD19"/>
    <mergeCell ref="BE17:BE19"/>
    <mergeCell ref="BB17:BB19"/>
    <mergeCell ref="BC17:BC19"/>
    <mergeCell ref="AR16:AR19"/>
    <mergeCell ref="AV16:AV19"/>
    <mergeCell ref="BH16:BI16"/>
    <mergeCell ref="BJ16:BK16"/>
    <mergeCell ref="AN1:BU1"/>
    <mergeCell ref="AN2:BU2"/>
    <mergeCell ref="AN4:AQ4"/>
    <mergeCell ref="BD16:BE16"/>
    <mergeCell ref="AS16:AS19"/>
    <mergeCell ref="AZ16:BA16"/>
    <mergeCell ref="AT16:AU16"/>
    <mergeCell ref="BG17:BG19"/>
  </mergeCells>
  <printOptions/>
  <pageMargins left="0.8267716535433072" right="0.1968503937007874" top="0.2755905511811024" bottom="0.2362204724409449" header="0.2755905511811024" footer="0.2362204724409449"/>
  <pageSetup fitToHeight="14" horizontalDpi="600" verticalDpi="600" orientation="portrait" paperSize="9" scale="70" r:id="rId1"/>
  <rowBreaks count="14" manualBreakCount="14">
    <brk id="32" max="71" man="1"/>
    <brk id="61" max="71" man="1"/>
    <brk id="119" max="71" man="1"/>
    <brk id="134" max="71" man="1"/>
    <brk id="179" max="71" man="1"/>
    <brk id="212" max="72" man="1"/>
    <brk id="238" max="72" man="1"/>
    <brk id="264" max="72" man="1"/>
    <brk id="292" max="72" man="1"/>
    <brk id="338" max="72" man="1"/>
    <brk id="368" max="72" man="1"/>
    <brk id="418" max="72" man="1"/>
    <brk id="480" max="72" man="1"/>
    <brk id="539" max="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2011-10-19T12:00:44Z</cp:lastPrinted>
  <dcterms:created xsi:type="dcterms:W3CDTF">2007-01-25T06:11:58Z</dcterms:created>
  <dcterms:modified xsi:type="dcterms:W3CDTF">2011-10-20T06:36:13Z</dcterms:modified>
  <cp:category/>
  <cp:version/>
  <cp:contentType/>
  <cp:contentStatus/>
</cp:coreProperties>
</file>