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'Лист1'!$A$1:$Z$35</definedName>
  </definedNames>
  <calcPr fullCalcOnLoad="1"/>
</workbook>
</file>

<file path=xl/sharedStrings.xml><?xml version="1.0" encoding="utf-8"?>
<sst xmlns="http://schemas.openxmlformats.org/spreadsheetml/2006/main" count="50" uniqueCount="40">
  <si>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</si>
  <si>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Долгосрочная целевая программа «Модернизация и развитие автомобильных дорог местного значения городского округа Тольятти на 2009-2015 годы»</t>
  </si>
  <si>
    <t>Долгосрочная целевая программа «Дети городского округа Тольятти на 2010-2020 годы»</t>
  </si>
  <si>
    <t>Наименование программы</t>
  </si>
  <si>
    <t>ИТОГО:</t>
  </si>
  <si>
    <t>Долгосрочная целевая программа «Развитие физической культуры и спорта на территории городского округа Тольятти на 2011-2020 годы»</t>
  </si>
  <si>
    <t>Долгосрочная целевая программа профилактики правонарушений на территории городского округа Тольятти на 2009-2012 годы</t>
  </si>
  <si>
    <t>Долгосрочная целевая программа мер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Тольятти на 2010-2012 годы</t>
  </si>
  <si>
    <t>2011 год</t>
  </si>
  <si>
    <t>2012 год</t>
  </si>
  <si>
    <t>2013 год</t>
  </si>
  <si>
    <t>Долгосрочная целевая программа «Модернизация муниципальных учреждений здравоохранения городского округа Тольятти на 2011-2013гг.»</t>
  </si>
  <si>
    <t>16.03.</t>
  </si>
  <si>
    <t xml:space="preserve">   А.И.Зверев</t>
  </si>
  <si>
    <t>Долгосрочная целевая программа «Противодействие коррупции в городском округе Тольятти на 2010-2012 годы»</t>
  </si>
  <si>
    <t>Долгосрочная целевая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годы»</t>
  </si>
  <si>
    <t>Долгосрочная целевая программа «Развитие туризма на территории городского округа Тольятти на 2011-2013гг.»</t>
  </si>
  <si>
    <t>Долгосрочная целевая программа «Поддержка и развитие малого и среднего предпринимательства городского округа Тольятти на 2010-2015гг.»</t>
  </si>
  <si>
    <t>01.06.</t>
  </si>
  <si>
    <t>06.07.</t>
  </si>
  <si>
    <t>20.04</t>
  </si>
  <si>
    <t>06.07</t>
  </si>
  <si>
    <t>16.03</t>
  </si>
  <si>
    <t>01.06</t>
  </si>
  <si>
    <r>
      <t xml:space="preserve">Долгосрочная целевая программа </t>
    </r>
    <r>
      <rPr>
        <sz val="18"/>
        <rFont val="Arial"/>
        <family val="2"/>
      </rPr>
      <t>«</t>
    </r>
    <r>
      <rPr>
        <sz val="18"/>
        <rFont val="Times New Roman"/>
        <family val="1"/>
      </rPr>
      <t>Переселение граждан из аварийного жилищного фонда в городском округе Тольятти</t>
    </r>
    <r>
      <rPr>
        <sz val="13.5"/>
        <rFont val="Times New Roman"/>
        <family val="1"/>
      </rPr>
      <t xml:space="preserve"> </t>
    </r>
    <r>
      <rPr>
        <sz val="18"/>
        <rFont val="Times New Roman"/>
        <family val="1"/>
      </rPr>
      <t>на 2011-2012 годы</t>
    </r>
    <r>
      <rPr>
        <sz val="18"/>
        <rFont val="Arial"/>
        <family val="2"/>
      </rPr>
      <t>»</t>
    </r>
  </si>
  <si>
    <t>22.09.</t>
  </si>
  <si>
    <t>19.10</t>
  </si>
  <si>
    <t xml:space="preserve">                                                                                                    Приложение №9 </t>
  </si>
  <si>
    <t xml:space="preserve">                                                                                                   к решению Думы </t>
  </si>
  <si>
    <t>19.10.2011 №_____</t>
  </si>
  <si>
    <t xml:space="preserve">                                                                                                    Приложение №12 </t>
  </si>
  <si>
    <t xml:space="preserve">                                                                                          15.12.2010   №425</t>
  </si>
  <si>
    <t>Сумма (тыс.руб.)</t>
  </si>
  <si>
    <t>Долгосрочная целевая программа «Об энергосбережении и о повышении энергетической эффективности в городском округе Тольятти на 2010-2014гг.»</t>
  </si>
  <si>
    <t>Долгосрочная целевая программа «Поэтапный переход на отпуск коммунальных ресурсов потребителям в соответствии с показаниями коллективных (общедомовых) приборов учёта в многоквартирных домах городского округа Тольятти на 2009-2015 годы»</t>
  </si>
  <si>
    <r>
      <t xml:space="preserve">Долгосрочная целевая программа городского округа Тольятти </t>
    </r>
    <r>
      <rPr>
        <sz val="18"/>
        <rFont val="Arial"/>
        <family val="2"/>
      </rPr>
      <t>«</t>
    </r>
    <r>
      <rPr>
        <sz val="18"/>
        <rFont val="Times New Roman"/>
        <family val="1"/>
      </rPr>
      <t>Молодой семье - доступное жильё на 2011-2015гг.»</t>
    </r>
  </si>
  <si>
    <t>Председатель Думы 
городского округа</t>
  </si>
  <si>
    <r>
      <t xml:space="preserve">Долгосрочная целевая программа </t>
    </r>
    <r>
      <rPr>
        <sz val="18"/>
        <rFont val="Arial"/>
        <family val="2"/>
      </rPr>
      <t>«</t>
    </r>
    <r>
      <rPr>
        <sz val="18"/>
        <rFont val="Times New Roman"/>
        <family val="1"/>
      </rPr>
      <t>Стимулирование развития жилищного строительства в городском округе Тольятти на 2011-2015 годы</t>
    </r>
    <r>
      <rPr>
        <sz val="18"/>
        <rFont val="Arial"/>
        <family val="2"/>
      </rPr>
      <t>»</t>
    </r>
  </si>
  <si>
    <t>Долгосрочная целевая программа «Культура Тольятти в современных условиях 
(2011-2018гг.)»</t>
  </si>
  <si>
    <t>Перечень долгосрочных целевых программ, подлежащих финансированию из бюджета городского округа Тольятти, 
на 2011 год и на плановый период 2012 и 2013 годов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</si>
</sst>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44">
    <font>
      <sz val="10"/>
      <name val="Arial Cyr"/>
      <family val="0"/>
    </font>
    <font>
      <sz val="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8"/>
      <name val="Arial"/>
      <family val="2"/>
    </font>
    <font>
      <sz val="18"/>
      <color indexed="10"/>
      <name val="Times New Roman"/>
      <family val="1"/>
    </font>
    <font>
      <sz val="13.5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0" fontId="2" fillId="0" borderId="12" xfId="0" applyFont="1" applyBorder="1" applyAlignment="1">
      <alignment horizontal="left"/>
    </xf>
    <xf numFmtId="3" fontId="2" fillId="0" borderId="10" xfId="0" applyNumberFormat="1" applyFont="1" applyBorder="1" applyAlignment="1">
      <alignment horizontal="center"/>
    </xf>
    <xf numFmtId="0" fontId="4" fillId="0" borderId="13" xfId="0" applyFont="1" applyFill="1" applyBorder="1" applyAlignment="1">
      <alignment/>
    </xf>
    <xf numFmtId="3" fontId="4" fillId="0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0" borderId="20" xfId="0" applyFont="1" applyFill="1" applyBorder="1" applyAlignment="1">
      <alignment/>
    </xf>
    <xf numFmtId="3" fontId="4" fillId="0" borderId="20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/>
    </xf>
    <xf numFmtId="3" fontId="4" fillId="0" borderId="23" xfId="0" applyNumberFormat="1" applyFont="1" applyFill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34" borderId="22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3" fontId="4" fillId="0" borderId="19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2" fillId="0" borderId="26" xfId="0" applyFont="1" applyFill="1" applyBorder="1" applyAlignment="1">
      <alignment horizontal="center" vertical="center" wrapText="1"/>
    </xf>
    <xf numFmtId="165" fontId="2" fillId="0" borderId="26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/>
    </xf>
    <xf numFmtId="3" fontId="7" fillId="0" borderId="17" xfId="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3" fontId="4" fillId="0" borderId="30" xfId="0" applyNumberFormat="1" applyFont="1" applyFill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4" fillId="0" borderId="32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4" fillId="33" borderId="0" xfId="0" applyFont="1" applyFill="1" applyBorder="1" applyAlignment="1">
      <alignment horizontal="right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33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9" fillId="33" borderId="0" xfId="0" applyFont="1" applyFill="1" applyAlignment="1">
      <alignment horizontal="left" wrapText="1"/>
    </xf>
    <xf numFmtId="0" fontId="9" fillId="33" borderId="0" xfId="0" applyFont="1" applyFill="1" applyAlignment="1">
      <alignment horizontal="left"/>
    </xf>
    <xf numFmtId="0" fontId="9" fillId="0" borderId="35" xfId="0" applyFont="1" applyFill="1" applyBorder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showZeros="0" tabSelected="1" view="pageBreakPreview" zoomScale="75" zoomScaleSheetLayoutView="75" zoomScalePageLayoutView="0" workbookViewId="0" topLeftCell="A14">
      <selection activeCell="B11" sqref="B11"/>
    </sheetView>
  </sheetViews>
  <sheetFormatPr defaultColWidth="9.00390625" defaultRowHeight="12.75"/>
  <cols>
    <col min="1" max="1" width="8.375" style="0" customWidth="1"/>
    <col min="2" max="2" width="64.75390625" style="0" customWidth="1"/>
    <col min="3" max="3" width="20.125" style="0" hidden="1" customWidth="1"/>
    <col min="4" max="4" width="12.25390625" style="0" hidden="1" customWidth="1"/>
    <col min="5" max="5" width="12.75390625" style="0" hidden="1" customWidth="1"/>
    <col min="6" max="6" width="14.875" style="0" hidden="1" customWidth="1"/>
    <col min="7" max="7" width="13.25390625" style="0" hidden="1" customWidth="1"/>
    <col min="8" max="8" width="15.00390625" style="0" hidden="1" customWidth="1"/>
    <col min="9" max="9" width="16.75390625" style="0" hidden="1" customWidth="1"/>
    <col min="10" max="10" width="15.875" style="31" customWidth="1"/>
    <col min="11" max="11" width="15.875" style="31" hidden="1" customWidth="1"/>
    <col min="12" max="13" width="14.25390625" style="31" hidden="1" customWidth="1"/>
    <col min="14" max="14" width="13.375" style="31" hidden="1" customWidth="1"/>
    <col min="15" max="15" width="14.125" style="31" hidden="1" customWidth="1"/>
    <col min="16" max="16" width="13.625" style="31" hidden="1" customWidth="1"/>
    <col min="17" max="17" width="12.625" style="31" hidden="1" customWidth="1"/>
    <col min="18" max="18" width="13.375" style="31" customWidth="1"/>
    <col min="19" max="20" width="13.625" style="31" hidden="1" customWidth="1"/>
    <col min="21" max="21" width="11.25390625" style="31" hidden="1" customWidth="1"/>
    <col min="22" max="23" width="13.625" style="31" hidden="1" customWidth="1"/>
    <col min="24" max="24" width="13.25390625" style="31" hidden="1" customWidth="1"/>
    <col min="25" max="25" width="14.25390625" style="31" hidden="1" customWidth="1"/>
    <col min="26" max="26" width="13.375" style="31" customWidth="1"/>
    <col min="27" max="27" width="21.00390625" style="0" customWidth="1"/>
  </cols>
  <sheetData>
    <row r="1" spans="1:26" s="19" customFormat="1" ht="23.25">
      <c r="A1" s="58" t="s">
        <v>27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s="19" customFormat="1" ht="23.25">
      <c r="A2" s="58" t="s">
        <v>28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s="19" customFormat="1" ht="23.25">
      <c r="A3" s="54"/>
      <c r="B3" s="54"/>
      <c r="C3" s="54"/>
      <c r="D3" s="54"/>
      <c r="E3" s="54"/>
      <c r="F3" s="54"/>
      <c r="G3" s="54"/>
      <c r="H3" s="54"/>
      <c r="I3" s="54"/>
      <c r="J3" s="62" t="s">
        <v>29</v>
      </c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26" s="19" customFormat="1" ht="22.5">
      <c r="A4" s="55"/>
      <c r="B4" s="55"/>
      <c r="C4" s="55"/>
      <c r="D4" s="55"/>
      <c r="E4" s="55"/>
      <c r="F4" s="55"/>
      <c r="G4" s="55"/>
      <c r="H4" s="55"/>
      <c r="I4" s="55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23.25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ht="23.25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23.25">
      <c r="A7" s="61" t="s">
        <v>31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108.75" customHeight="1" thickBot="1">
      <c r="A8" s="63" t="s">
        <v>39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</row>
    <row r="9" spans="1:26" ht="32.25" customHeight="1" thickBot="1">
      <c r="A9" s="68"/>
      <c r="B9" s="59" t="s">
        <v>3</v>
      </c>
      <c r="C9" s="70" t="s">
        <v>32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2"/>
    </row>
    <row r="10" spans="1:26" ht="33" customHeight="1" thickBot="1">
      <c r="A10" s="69"/>
      <c r="B10" s="60"/>
      <c r="C10" s="32" t="s">
        <v>8</v>
      </c>
      <c r="D10" s="23" t="s">
        <v>12</v>
      </c>
      <c r="E10" s="24" t="s">
        <v>20</v>
      </c>
      <c r="F10" s="24" t="s">
        <v>18</v>
      </c>
      <c r="G10" s="24" t="s">
        <v>19</v>
      </c>
      <c r="H10" s="50" t="s">
        <v>25</v>
      </c>
      <c r="I10" s="50" t="s">
        <v>26</v>
      </c>
      <c r="J10" s="38">
        <v>2011</v>
      </c>
      <c r="K10" s="38" t="s">
        <v>9</v>
      </c>
      <c r="L10" s="39" t="s">
        <v>12</v>
      </c>
      <c r="M10" s="40" t="s">
        <v>20</v>
      </c>
      <c r="N10" s="39" t="s">
        <v>18</v>
      </c>
      <c r="O10" s="40" t="s">
        <v>21</v>
      </c>
      <c r="P10" s="40" t="s">
        <v>25</v>
      </c>
      <c r="Q10" s="40" t="s">
        <v>26</v>
      </c>
      <c r="R10" s="38">
        <v>2012</v>
      </c>
      <c r="S10" s="38" t="s">
        <v>10</v>
      </c>
      <c r="T10" s="40" t="s">
        <v>22</v>
      </c>
      <c r="U10" s="40" t="s">
        <v>20</v>
      </c>
      <c r="V10" s="40" t="s">
        <v>23</v>
      </c>
      <c r="W10" s="40" t="s">
        <v>21</v>
      </c>
      <c r="X10" s="40" t="s">
        <v>25</v>
      </c>
      <c r="Y10" s="40" t="s">
        <v>26</v>
      </c>
      <c r="Z10" s="38">
        <v>2013</v>
      </c>
    </row>
    <row r="11" spans="1:26" ht="139.5">
      <c r="A11" s="11">
        <v>1</v>
      </c>
      <c r="B11" s="13" t="s">
        <v>0</v>
      </c>
      <c r="C11" s="27">
        <v>73830</v>
      </c>
      <c r="D11" s="25">
        <v>-600</v>
      </c>
      <c r="E11" s="25"/>
      <c r="F11" s="25">
        <f>-400-336-4-5</f>
        <v>-745</v>
      </c>
      <c r="G11" s="25">
        <v>200</v>
      </c>
      <c r="H11" s="51">
        <f>-728-2542+1500+510</f>
        <v>-1260</v>
      </c>
      <c r="I11" s="48">
        <f>873+4-6360-3640+598</f>
        <v>-8525</v>
      </c>
      <c r="J11" s="41">
        <f>C11+D11+E11+F11+G11+H11+I11</f>
        <v>62900</v>
      </c>
      <c r="K11" s="41"/>
      <c r="L11" s="21"/>
      <c r="M11" s="45"/>
      <c r="N11" s="45"/>
      <c r="O11" s="45"/>
      <c r="P11" s="45"/>
      <c r="Q11" s="45"/>
      <c r="R11" s="45">
        <f>O11+N11+M11+L11+K11+P11+Q11</f>
        <v>0</v>
      </c>
      <c r="S11" s="33"/>
      <c r="T11" s="21"/>
      <c r="U11" s="41"/>
      <c r="V11" s="41"/>
      <c r="W11" s="41"/>
      <c r="X11" s="41"/>
      <c r="Y11" s="41"/>
      <c r="Z11" s="41">
        <f>S11+T11+U11+V11+W11+X11+Y11</f>
        <v>0</v>
      </c>
    </row>
    <row r="12" spans="1:26" ht="111" customHeight="1">
      <c r="A12" s="8">
        <v>2</v>
      </c>
      <c r="B12" s="2" t="s">
        <v>1</v>
      </c>
      <c r="C12" s="27">
        <v>16864</v>
      </c>
      <c r="D12" s="25"/>
      <c r="E12" s="25">
        <f>-16864+50000</f>
        <v>33136</v>
      </c>
      <c r="F12" s="25">
        <f>3664+6818</f>
        <v>10482</v>
      </c>
      <c r="G12" s="25"/>
      <c r="H12" s="28">
        <f>199155-151</f>
        <v>199004</v>
      </c>
      <c r="I12" s="48">
        <v>-151</v>
      </c>
      <c r="J12" s="41">
        <f aca="true" t="shared" si="0" ref="J12:J33">C12+D12+E12+F12+G12+H12+I12</f>
        <v>259335</v>
      </c>
      <c r="K12" s="7"/>
      <c r="L12" s="16"/>
      <c r="M12" s="26">
        <v>50000</v>
      </c>
      <c r="N12" s="26"/>
      <c r="O12" s="26"/>
      <c r="P12" s="26"/>
      <c r="Q12" s="26"/>
      <c r="R12" s="45">
        <f aca="true" t="shared" si="1" ref="R12:R33">O12+N12+M12+L12+K12+P12+Q12</f>
        <v>50000</v>
      </c>
      <c r="S12" s="34"/>
      <c r="T12" s="21"/>
      <c r="U12" s="41"/>
      <c r="V12" s="41"/>
      <c r="W12" s="41"/>
      <c r="X12" s="41"/>
      <c r="Y12" s="41"/>
      <c r="Z12" s="41">
        <f aca="true" t="shared" si="2" ref="Z12:Z33">S12+T12+U12+V12+W12+X12+Y12</f>
        <v>0</v>
      </c>
    </row>
    <row r="13" spans="1:26" ht="74.25" customHeight="1">
      <c r="A13" s="8">
        <v>3</v>
      </c>
      <c r="B13" s="2" t="s">
        <v>2</v>
      </c>
      <c r="C13" s="27">
        <v>58403</v>
      </c>
      <c r="D13" s="25">
        <f>-40230+39083</f>
        <v>-1147</v>
      </c>
      <c r="E13" s="25">
        <f>2060+183-27</f>
        <v>2216</v>
      </c>
      <c r="F13" s="25">
        <f>46035-1+60000</f>
        <v>106034</v>
      </c>
      <c r="G13" s="25">
        <v>10000</v>
      </c>
      <c r="H13" s="28">
        <f>-561-454-1155+33533</f>
        <v>31363</v>
      </c>
      <c r="I13" s="48">
        <f>-2290+7000-414-29</f>
        <v>4267</v>
      </c>
      <c r="J13" s="41">
        <f t="shared" si="0"/>
        <v>211136</v>
      </c>
      <c r="K13" s="7">
        <v>23544</v>
      </c>
      <c r="L13" s="42">
        <v>1384</v>
      </c>
      <c r="M13" s="26"/>
      <c r="N13" s="26"/>
      <c r="O13" s="26"/>
      <c r="P13" s="26">
        <v>70511</v>
      </c>
      <c r="Q13" s="26"/>
      <c r="R13" s="45">
        <f t="shared" si="1"/>
        <v>95439</v>
      </c>
      <c r="S13" s="34">
        <v>18353</v>
      </c>
      <c r="T13" s="43">
        <v>8013</v>
      </c>
      <c r="U13" s="41"/>
      <c r="V13" s="41"/>
      <c r="W13" s="41"/>
      <c r="X13" s="41"/>
      <c r="Y13" s="41"/>
      <c r="Z13" s="41">
        <f t="shared" si="2"/>
        <v>26366</v>
      </c>
    </row>
    <row r="14" spans="1:26" ht="96.75" customHeight="1">
      <c r="A14" s="8">
        <v>4</v>
      </c>
      <c r="B14" s="2" t="s">
        <v>17</v>
      </c>
      <c r="C14" s="27">
        <v>14784</v>
      </c>
      <c r="D14" s="25">
        <f>6382+38+672+3</f>
        <v>7095</v>
      </c>
      <c r="E14" s="25"/>
      <c r="F14" s="25">
        <f>3656+15833+7900+192+165+27639+30</f>
        <v>55415</v>
      </c>
      <c r="G14" s="25">
        <f>1207+14174</f>
        <v>15381</v>
      </c>
      <c r="H14" s="28">
        <f>600</f>
        <v>600</v>
      </c>
      <c r="I14" s="48">
        <v>38168</v>
      </c>
      <c r="J14" s="41">
        <f t="shared" si="0"/>
        <v>131443</v>
      </c>
      <c r="K14" s="7"/>
      <c r="L14" s="16"/>
      <c r="M14" s="26"/>
      <c r="N14" s="26"/>
      <c r="O14" s="26"/>
      <c r="P14" s="26"/>
      <c r="Q14" s="26"/>
      <c r="R14" s="45">
        <f t="shared" si="1"/>
        <v>0</v>
      </c>
      <c r="S14" s="34"/>
      <c r="T14" s="21"/>
      <c r="U14" s="41"/>
      <c r="V14" s="41"/>
      <c r="W14" s="41"/>
      <c r="X14" s="41"/>
      <c r="Y14" s="41"/>
      <c r="Z14" s="41">
        <f t="shared" si="2"/>
        <v>0</v>
      </c>
    </row>
    <row r="15" spans="1:26" ht="23.25" hidden="1">
      <c r="A15" s="8"/>
      <c r="B15" s="3"/>
      <c r="C15" s="27"/>
      <c r="D15" s="25"/>
      <c r="E15" s="25"/>
      <c r="F15" s="25"/>
      <c r="G15" s="25"/>
      <c r="H15" s="28"/>
      <c r="I15" s="48"/>
      <c r="J15" s="41">
        <f t="shared" si="0"/>
        <v>0</v>
      </c>
      <c r="K15" s="7"/>
      <c r="L15" s="16"/>
      <c r="M15" s="26"/>
      <c r="N15" s="26"/>
      <c r="O15" s="26"/>
      <c r="P15" s="26"/>
      <c r="Q15" s="26"/>
      <c r="R15" s="45">
        <f t="shared" si="1"/>
        <v>0</v>
      </c>
      <c r="S15" s="34"/>
      <c r="T15" s="21"/>
      <c r="U15" s="41"/>
      <c r="V15" s="41"/>
      <c r="W15" s="41"/>
      <c r="X15" s="41"/>
      <c r="Y15" s="41"/>
      <c r="Z15" s="41">
        <f t="shared" si="2"/>
        <v>0</v>
      </c>
    </row>
    <row r="16" spans="1:26" ht="23.25" hidden="1">
      <c r="A16" s="8"/>
      <c r="B16" s="2"/>
      <c r="C16" s="27"/>
      <c r="D16" s="25"/>
      <c r="E16" s="25"/>
      <c r="F16" s="25"/>
      <c r="G16" s="25"/>
      <c r="H16" s="28"/>
      <c r="I16" s="48"/>
      <c r="J16" s="41">
        <f t="shared" si="0"/>
        <v>0</v>
      </c>
      <c r="K16" s="7"/>
      <c r="L16" s="16"/>
      <c r="M16" s="26"/>
      <c r="N16" s="26"/>
      <c r="O16" s="26"/>
      <c r="P16" s="26"/>
      <c r="Q16" s="26"/>
      <c r="R16" s="45">
        <f t="shared" si="1"/>
        <v>0</v>
      </c>
      <c r="S16" s="34"/>
      <c r="T16" s="21"/>
      <c r="U16" s="41"/>
      <c r="V16" s="41"/>
      <c r="W16" s="41"/>
      <c r="X16" s="41"/>
      <c r="Y16" s="41"/>
      <c r="Z16" s="41">
        <f t="shared" si="2"/>
        <v>0</v>
      </c>
    </row>
    <row r="17" spans="1:26" ht="23.25" hidden="1">
      <c r="A17" s="8"/>
      <c r="B17" s="2"/>
      <c r="C17" s="27"/>
      <c r="D17" s="25"/>
      <c r="E17" s="25"/>
      <c r="F17" s="25"/>
      <c r="G17" s="25"/>
      <c r="H17" s="28"/>
      <c r="I17" s="48"/>
      <c r="J17" s="41">
        <f t="shared" si="0"/>
        <v>0</v>
      </c>
      <c r="K17" s="7"/>
      <c r="L17" s="16"/>
      <c r="M17" s="26"/>
      <c r="N17" s="26"/>
      <c r="O17" s="26"/>
      <c r="P17" s="26"/>
      <c r="Q17" s="26"/>
      <c r="R17" s="45">
        <f t="shared" si="1"/>
        <v>0</v>
      </c>
      <c r="S17" s="34"/>
      <c r="T17" s="21"/>
      <c r="U17" s="41"/>
      <c r="V17" s="41"/>
      <c r="W17" s="41"/>
      <c r="X17" s="41"/>
      <c r="Y17" s="41"/>
      <c r="Z17" s="41">
        <f t="shared" si="2"/>
        <v>0</v>
      </c>
    </row>
    <row r="18" spans="1:26" ht="23.25" hidden="1">
      <c r="A18" s="8"/>
      <c r="B18" s="2"/>
      <c r="C18" s="27"/>
      <c r="D18" s="25"/>
      <c r="E18" s="25"/>
      <c r="F18" s="25"/>
      <c r="G18" s="25"/>
      <c r="H18" s="28"/>
      <c r="I18" s="48"/>
      <c r="J18" s="41">
        <f t="shared" si="0"/>
        <v>0</v>
      </c>
      <c r="K18" s="7"/>
      <c r="L18" s="16"/>
      <c r="M18" s="26"/>
      <c r="N18" s="26"/>
      <c r="O18" s="26"/>
      <c r="P18" s="26"/>
      <c r="Q18" s="26"/>
      <c r="R18" s="45">
        <f t="shared" si="1"/>
        <v>0</v>
      </c>
      <c r="S18" s="34"/>
      <c r="T18" s="21"/>
      <c r="U18" s="41"/>
      <c r="V18" s="41"/>
      <c r="W18" s="41"/>
      <c r="X18" s="41"/>
      <c r="Y18" s="41"/>
      <c r="Z18" s="41">
        <f t="shared" si="2"/>
        <v>0</v>
      </c>
    </row>
    <row r="19" spans="1:26" ht="181.5" customHeight="1">
      <c r="A19" s="8">
        <v>5</v>
      </c>
      <c r="B19" s="3" t="s">
        <v>34</v>
      </c>
      <c r="C19" s="29">
        <f>2632+12552</f>
        <v>15184</v>
      </c>
      <c r="D19" s="26"/>
      <c r="E19" s="26"/>
      <c r="F19" s="26"/>
      <c r="G19" s="26"/>
      <c r="H19" s="30">
        <v>23852</v>
      </c>
      <c r="I19" s="49"/>
      <c r="J19" s="41">
        <f t="shared" si="0"/>
        <v>39036</v>
      </c>
      <c r="K19" s="7"/>
      <c r="L19" s="16"/>
      <c r="M19" s="26"/>
      <c r="N19" s="26"/>
      <c r="O19" s="26"/>
      <c r="P19" s="26"/>
      <c r="Q19" s="26"/>
      <c r="R19" s="45">
        <f t="shared" si="1"/>
        <v>0</v>
      </c>
      <c r="S19" s="34"/>
      <c r="T19" s="21"/>
      <c r="U19" s="41"/>
      <c r="V19" s="41"/>
      <c r="W19" s="41"/>
      <c r="X19" s="41"/>
      <c r="Y19" s="41"/>
      <c r="Z19" s="41">
        <f t="shared" si="2"/>
        <v>0</v>
      </c>
    </row>
    <row r="20" spans="1:26" ht="23.25" hidden="1">
      <c r="A20" s="8"/>
      <c r="B20" s="2"/>
      <c r="C20" s="27"/>
      <c r="D20" s="25"/>
      <c r="E20" s="25"/>
      <c r="F20" s="25"/>
      <c r="G20" s="25"/>
      <c r="H20" s="28"/>
      <c r="I20" s="48"/>
      <c r="J20" s="41">
        <f t="shared" si="0"/>
        <v>0</v>
      </c>
      <c r="K20" s="7"/>
      <c r="L20" s="16"/>
      <c r="M20" s="26"/>
      <c r="N20" s="26"/>
      <c r="O20" s="26"/>
      <c r="P20" s="26"/>
      <c r="Q20" s="26"/>
      <c r="R20" s="45">
        <f t="shared" si="1"/>
        <v>0</v>
      </c>
      <c r="S20" s="34"/>
      <c r="T20" s="21"/>
      <c r="U20" s="41"/>
      <c r="V20" s="41"/>
      <c r="W20" s="41"/>
      <c r="X20" s="41"/>
      <c r="Y20" s="41"/>
      <c r="Z20" s="41">
        <f t="shared" si="2"/>
        <v>0</v>
      </c>
    </row>
    <row r="21" spans="1:26" s="31" customFormat="1" ht="116.25">
      <c r="A21" s="9">
        <v>6</v>
      </c>
      <c r="B21" s="14" t="s">
        <v>33</v>
      </c>
      <c r="C21" s="29">
        <v>101</v>
      </c>
      <c r="D21" s="26"/>
      <c r="E21" s="26">
        <v>108592</v>
      </c>
      <c r="F21" s="26">
        <v>2112</v>
      </c>
      <c r="G21" s="26"/>
      <c r="H21" s="30">
        <f>-56+115-110-21+220</f>
        <v>148</v>
      </c>
      <c r="I21" s="49">
        <f>241-10-1-4-102-9531</f>
        <v>-9407</v>
      </c>
      <c r="J21" s="41">
        <f t="shared" si="0"/>
        <v>101546</v>
      </c>
      <c r="K21" s="7"/>
      <c r="L21" s="16"/>
      <c r="M21" s="26"/>
      <c r="N21" s="26"/>
      <c r="O21" s="26"/>
      <c r="P21" s="26"/>
      <c r="Q21" s="26">
        <v>9531</v>
      </c>
      <c r="R21" s="45">
        <f t="shared" si="1"/>
        <v>9531</v>
      </c>
      <c r="S21" s="34"/>
      <c r="T21" s="21"/>
      <c r="U21" s="41"/>
      <c r="V21" s="41"/>
      <c r="W21" s="41"/>
      <c r="X21" s="41"/>
      <c r="Y21" s="41"/>
      <c r="Z21" s="41">
        <f t="shared" si="2"/>
        <v>0</v>
      </c>
    </row>
    <row r="22" spans="1:26" ht="23.25" hidden="1">
      <c r="A22" s="8"/>
      <c r="B22" s="2"/>
      <c r="C22" s="27"/>
      <c r="D22" s="25"/>
      <c r="E22" s="25"/>
      <c r="F22" s="25"/>
      <c r="G22" s="25"/>
      <c r="H22" s="28"/>
      <c r="I22" s="48"/>
      <c r="J22" s="41">
        <f t="shared" si="0"/>
        <v>0</v>
      </c>
      <c r="K22" s="7"/>
      <c r="L22" s="16"/>
      <c r="M22" s="26"/>
      <c r="N22" s="26"/>
      <c r="O22" s="26"/>
      <c r="P22" s="26"/>
      <c r="Q22" s="26"/>
      <c r="R22" s="45">
        <f t="shared" si="1"/>
        <v>0</v>
      </c>
      <c r="S22" s="34"/>
      <c r="T22" s="21"/>
      <c r="U22" s="41"/>
      <c r="V22" s="41"/>
      <c r="W22" s="41"/>
      <c r="X22" s="41"/>
      <c r="Y22" s="41"/>
      <c r="Z22" s="41">
        <f t="shared" si="2"/>
        <v>0</v>
      </c>
    </row>
    <row r="23" spans="1:26" ht="99.75" customHeight="1">
      <c r="A23" s="8">
        <v>7</v>
      </c>
      <c r="B23" s="2" t="s">
        <v>5</v>
      </c>
      <c r="C23" s="27">
        <v>11750</v>
      </c>
      <c r="D23" s="25">
        <v>4451</v>
      </c>
      <c r="E23" s="25">
        <v>17364</v>
      </c>
      <c r="F23" s="25"/>
      <c r="G23" s="25">
        <f>750-750</f>
        <v>0</v>
      </c>
      <c r="H23" s="28">
        <f>4750-500</f>
        <v>4250</v>
      </c>
      <c r="I23" s="48">
        <f>2320</f>
        <v>2320</v>
      </c>
      <c r="J23" s="41">
        <f t="shared" si="0"/>
        <v>40135</v>
      </c>
      <c r="K23" s="7">
        <v>0</v>
      </c>
      <c r="L23" s="42">
        <v>3007</v>
      </c>
      <c r="M23" s="26"/>
      <c r="N23" s="26"/>
      <c r="O23" s="26"/>
      <c r="P23" s="26"/>
      <c r="Q23" s="26"/>
      <c r="R23" s="45">
        <f t="shared" si="1"/>
        <v>3007</v>
      </c>
      <c r="S23" s="34">
        <v>12415</v>
      </c>
      <c r="T23" s="43">
        <v>-7347</v>
      </c>
      <c r="U23" s="41"/>
      <c r="V23" s="41"/>
      <c r="W23" s="41"/>
      <c r="X23" s="41"/>
      <c r="Y23" s="41"/>
      <c r="Z23" s="41">
        <f t="shared" si="2"/>
        <v>5068</v>
      </c>
    </row>
    <row r="24" spans="1:26" ht="159" customHeight="1">
      <c r="A24" s="9">
        <v>8</v>
      </c>
      <c r="B24" s="14" t="s">
        <v>15</v>
      </c>
      <c r="C24" s="29">
        <v>3000</v>
      </c>
      <c r="D24" s="26"/>
      <c r="E24" s="26"/>
      <c r="F24" s="26">
        <v>336</v>
      </c>
      <c r="G24" s="26"/>
      <c r="H24" s="30">
        <f>-25-12</f>
        <v>-37</v>
      </c>
      <c r="I24" s="49">
        <f>86+1624-2624+1000</f>
        <v>86</v>
      </c>
      <c r="J24" s="41">
        <f t="shared" si="0"/>
        <v>3385</v>
      </c>
      <c r="K24" s="6"/>
      <c r="L24" s="15"/>
      <c r="M24" s="37"/>
      <c r="N24" s="26"/>
      <c r="O24" s="26"/>
      <c r="P24" s="26"/>
      <c r="Q24" s="26"/>
      <c r="R24" s="45">
        <f t="shared" si="1"/>
        <v>0</v>
      </c>
      <c r="S24" s="35"/>
      <c r="T24" s="20"/>
      <c r="U24" s="41"/>
      <c r="V24" s="41"/>
      <c r="W24" s="41"/>
      <c r="X24" s="41"/>
      <c r="Y24" s="41"/>
      <c r="Z24" s="41">
        <f t="shared" si="2"/>
        <v>0</v>
      </c>
    </row>
    <row r="25" spans="1:26" ht="96" customHeight="1">
      <c r="A25" s="10">
        <v>9</v>
      </c>
      <c r="B25" s="2" t="s">
        <v>6</v>
      </c>
      <c r="C25" s="29">
        <v>6115</v>
      </c>
      <c r="D25" s="26"/>
      <c r="E25" s="26"/>
      <c r="F25" s="26"/>
      <c r="G25" s="26">
        <v>6600</v>
      </c>
      <c r="H25" s="30"/>
      <c r="I25" s="49"/>
      <c r="J25" s="41">
        <f t="shared" si="0"/>
        <v>12715</v>
      </c>
      <c r="K25" s="7"/>
      <c r="L25" s="16"/>
      <c r="M25" s="26"/>
      <c r="N25" s="26"/>
      <c r="O25" s="26"/>
      <c r="P25" s="26"/>
      <c r="Q25" s="26"/>
      <c r="R25" s="45">
        <f t="shared" si="1"/>
        <v>0</v>
      </c>
      <c r="S25" s="34"/>
      <c r="T25" s="21"/>
      <c r="U25" s="41"/>
      <c r="V25" s="41"/>
      <c r="W25" s="41"/>
      <c r="X25" s="41"/>
      <c r="Y25" s="41"/>
      <c r="Z25" s="41">
        <f t="shared" si="2"/>
        <v>0</v>
      </c>
    </row>
    <row r="26" spans="1:26" ht="99" customHeight="1">
      <c r="A26" s="10">
        <v>10</v>
      </c>
      <c r="B26" s="2" t="s">
        <v>14</v>
      </c>
      <c r="C26" s="29">
        <v>450</v>
      </c>
      <c r="D26" s="26"/>
      <c r="E26" s="26"/>
      <c r="F26" s="26"/>
      <c r="G26" s="26"/>
      <c r="H26" s="30">
        <v>-13</v>
      </c>
      <c r="I26" s="49">
        <v>-40</v>
      </c>
      <c r="J26" s="41">
        <f t="shared" si="0"/>
        <v>397</v>
      </c>
      <c r="K26" s="7"/>
      <c r="L26" s="16"/>
      <c r="M26" s="26"/>
      <c r="N26" s="26"/>
      <c r="O26" s="26"/>
      <c r="P26" s="26"/>
      <c r="Q26" s="26"/>
      <c r="R26" s="45">
        <f t="shared" si="1"/>
        <v>0</v>
      </c>
      <c r="S26" s="34"/>
      <c r="T26" s="21"/>
      <c r="U26" s="41"/>
      <c r="V26" s="41"/>
      <c r="W26" s="41"/>
      <c r="X26" s="41"/>
      <c r="Y26" s="41"/>
      <c r="Z26" s="41">
        <f t="shared" si="2"/>
        <v>0</v>
      </c>
    </row>
    <row r="27" spans="1:26" ht="157.5" customHeight="1">
      <c r="A27" s="10">
        <v>11</v>
      </c>
      <c r="B27" s="14" t="s">
        <v>7</v>
      </c>
      <c r="C27" s="29">
        <v>435</v>
      </c>
      <c r="D27" s="26"/>
      <c r="E27" s="26"/>
      <c r="F27" s="26"/>
      <c r="G27" s="26"/>
      <c r="H27" s="30">
        <v>-55</v>
      </c>
      <c r="I27" s="49">
        <v>-3</v>
      </c>
      <c r="J27" s="41">
        <f t="shared" si="0"/>
        <v>377</v>
      </c>
      <c r="K27" s="7"/>
      <c r="L27" s="16"/>
      <c r="M27" s="26"/>
      <c r="N27" s="26"/>
      <c r="O27" s="26"/>
      <c r="P27" s="26"/>
      <c r="Q27" s="26"/>
      <c r="R27" s="45">
        <f t="shared" si="1"/>
        <v>0</v>
      </c>
      <c r="S27" s="34"/>
      <c r="T27" s="21"/>
      <c r="U27" s="41"/>
      <c r="V27" s="41"/>
      <c r="W27" s="41"/>
      <c r="X27" s="41"/>
      <c r="Y27" s="41"/>
      <c r="Z27" s="41">
        <f t="shared" si="2"/>
        <v>0</v>
      </c>
    </row>
    <row r="28" spans="1:26" ht="93">
      <c r="A28" s="10">
        <v>12</v>
      </c>
      <c r="B28" s="2" t="s">
        <v>11</v>
      </c>
      <c r="C28" s="29"/>
      <c r="D28" s="26">
        <f>2541+12500+10715+1000+2058+1410</f>
        <v>30224</v>
      </c>
      <c r="E28" s="26"/>
      <c r="F28" s="26">
        <f>5189+223348</f>
        <v>228537</v>
      </c>
      <c r="G28" s="26">
        <v>-1023</v>
      </c>
      <c r="H28" s="30">
        <f>16700-44</f>
        <v>16656</v>
      </c>
      <c r="I28" s="49"/>
      <c r="J28" s="41">
        <f t="shared" si="0"/>
        <v>274394</v>
      </c>
      <c r="K28" s="12"/>
      <c r="L28" s="17">
        <v>2799</v>
      </c>
      <c r="M28" s="26"/>
      <c r="N28" s="26">
        <v>6694</v>
      </c>
      <c r="O28" s="26"/>
      <c r="P28" s="26"/>
      <c r="Q28" s="26">
        <v>15762</v>
      </c>
      <c r="R28" s="45">
        <f t="shared" si="1"/>
        <v>25255</v>
      </c>
      <c r="S28" s="36"/>
      <c r="T28" s="22"/>
      <c r="U28" s="41"/>
      <c r="V28" s="41">
        <v>11866</v>
      </c>
      <c r="W28" s="41"/>
      <c r="X28" s="41"/>
      <c r="Y28" s="41"/>
      <c r="Z28" s="41">
        <f t="shared" si="2"/>
        <v>11866</v>
      </c>
    </row>
    <row r="29" spans="1:26" ht="93">
      <c r="A29" s="10">
        <v>13</v>
      </c>
      <c r="B29" s="18" t="s">
        <v>38</v>
      </c>
      <c r="C29" s="29"/>
      <c r="D29" s="26"/>
      <c r="E29" s="26">
        <f>6038+787+2169</f>
        <v>8994</v>
      </c>
      <c r="F29" s="26"/>
      <c r="G29" s="26">
        <v>14784</v>
      </c>
      <c r="H29" s="30">
        <f>165+135-185</f>
        <v>115</v>
      </c>
      <c r="I29" s="49">
        <f>-63-194</f>
        <v>-257</v>
      </c>
      <c r="J29" s="41">
        <f t="shared" si="0"/>
        <v>23636</v>
      </c>
      <c r="K29" s="12"/>
      <c r="L29" s="17"/>
      <c r="M29" s="26">
        <f>711+6370</f>
        <v>7081</v>
      </c>
      <c r="N29" s="26"/>
      <c r="O29" s="26"/>
      <c r="P29" s="26"/>
      <c r="Q29" s="26"/>
      <c r="R29" s="45">
        <f t="shared" si="1"/>
        <v>7081</v>
      </c>
      <c r="S29" s="36"/>
      <c r="T29" s="22"/>
      <c r="U29" s="41">
        <f>2182+5500</f>
        <v>7682</v>
      </c>
      <c r="V29" s="41"/>
      <c r="W29" s="41"/>
      <c r="X29" s="41"/>
      <c r="Y29" s="41"/>
      <c r="Z29" s="41">
        <f t="shared" si="2"/>
        <v>7682</v>
      </c>
    </row>
    <row r="30" spans="1:26" ht="93">
      <c r="A30" s="10">
        <v>14</v>
      </c>
      <c r="B30" s="18" t="s">
        <v>16</v>
      </c>
      <c r="C30" s="29"/>
      <c r="D30" s="26"/>
      <c r="E30" s="26">
        <v>400</v>
      </c>
      <c r="F30" s="26"/>
      <c r="G30" s="26"/>
      <c r="H30" s="30"/>
      <c r="I30" s="49"/>
      <c r="J30" s="41">
        <f t="shared" si="0"/>
        <v>400</v>
      </c>
      <c r="K30" s="12"/>
      <c r="L30" s="17"/>
      <c r="M30" s="26"/>
      <c r="N30" s="26"/>
      <c r="O30" s="26"/>
      <c r="P30" s="26"/>
      <c r="Q30" s="26"/>
      <c r="R30" s="45">
        <f t="shared" si="1"/>
        <v>0</v>
      </c>
      <c r="S30" s="36"/>
      <c r="T30" s="22"/>
      <c r="U30" s="44"/>
      <c r="V30" s="44"/>
      <c r="W30" s="44"/>
      <c r="X30" s="44"/>
      <c r="Y30" s="44"/>
      <c r="Z30" s="41">
        <f t="shared" si="2"/>
        <v>0</v>
      </c>
    </row>
    <row r="31" spans="1:26" ht="69" customHeight="1">
      <c r="A31" s="10">
        <v>15</v>
      </c>
      <c r="B31" s="18" t="s">
        <v>35</v>
      </c>
      <c r="C31" s="29"/>
      <c r="D31" s="26"/>
      <c r="E31" s="26"/>
      <c r="F31" s="26">
        <f>250154+4946+8474</f>
        <v>263574</v>
      </c>
      <c r="G31" s="26"/>
      <c r="H31" s="30">
        <v>-130000</v>
      </c>
      <c r="I31" s="49">
        <v>-2256</v>
      </c>
      <c r="J31" s="41">
        <f t="shared" si="0"/>
        <v>131318</v>
      </c>
      <c r="K31" s="12"/>
      <c r="L31" s="17"/>
      <c r="M31" s="26"/>
      <c r="N31" s="26"/>
      <c r="O31" s="26">
        <v>16937</v>
      </c>
      <c r="P31" s="26"/>
      <c r="Q31" s="26"/>
      <c r="R31" s="45">
        <f t="shared" si="1"/>
        <v>16937</v>
      </c>
      <c r="S31" s="36"/>
      <c r="T31" s="22"/>
      <c r="U31" s="44"/>
      <c r="V31" s="44"/>
      <c r="W31" s="44">
        <v>16937</v>
      </c>
      <c r="X31" s="44"/>
      <c r="Y31" s="44"/>
      <c r="Z31" s="41">
        <f t="shared" si="2"/>
        <v>16937</v>
      </c>
    </row>
    <row r="32" spans="1:26" ht="99" customHeight="1">
      <c r="A32" s="10">
        <v>16</v>
      </c>
      <c r="B32" s="18" t="s">
        <v>37</v>
      </c>
      <c r="C32" s="17"/>
      <c r="D32" s="36"/>
      <c r="E32" s="36"/>
      <c r="F32" s="36"/>
      <c r="G32" s="36"/>
      <c r="H32" s="53"/>
      <c r="I32" s="33">
        <f>4294+7278</f>
        <v>11572</v>
      </c>
      <c r="J32" s="41">
        <f t="shared" si="0"/>
        <v>11572</v>
      </c>
      <c r="K32" s="12"/>
      <c r="L32" s="17"/>
      <c r="M32" s="47"/>
      <c r="N32" s="47"/>
      <c r="O32" s="47"/>
      <c r="P32" s="47"/>
      <c r="Q32" s="47">
        <v>11579</v>
      </c>
      <c r="R32" s="45">
        <f t="shared" si="1"/>
        <v>11579</v>
      </c>
      <c r="S32" s="36"/>
      <c r="T32" s="22"/>
      <c r="U32" s="44"/>
      <c r="V32" s="44"/>
      <c r="W32" s="44"/>
      <c r="X32" s="44"/>
      <c r="Y32" s="44">
        <v>4705</v>
      </c>
      <c r="Z32" s="41">
        <f t="shared" si="2"/>
        <v>4705</v>
      </c>
    </row>
    <row r="33" spans="1:27" ht="105" customHeight="1">
      <c r="A33" s="10">
        <v>17</v>
      </c>
      <c r="B33" s="18" t="s">
        <v>24</v>
      </c>
      <c r="C33" s="17"/>
      <c r="D33" s="36"/>
      <c r="E33" s="36"/>
      <c r="F33" s="36"/>
      <c r="G33" s="36"/>
      <c r="H33" s="26">
        <f>82+70+202+9007+84561</f>
        <v>93922</v>
      </c>
      <c r="I33" s="33">
        <v>2256</v>
      </c>
      <c r="J33" s="41">
        <f t="shared" si="0"/>
        <v>96178</v>
      </c>
      <c r="K33" s="12"/>
      <c r="L33" s="17"/>
      <c r="M33" s="47"/>
      <c r="N33" s="47"/>
      <c r="O33" s="47"/>
      <c r="P33" s="47"/>
      <c r="Q33" s="47"/>
      <c r="R33" s="45">
        <f t="shared" si="1"/>
        <v>0</v>
      </c>
      <c r="S33" s="36"/>
      <c r="T33" s="22"/>
      <c r="U33" s="44"/>
      <c r="V33" s="44"/>
      <c r="W33" s="44"/>
      <c r="X33" s="44"/>
      <c r="Y33" s="44"/>
      <c r="Z33" s="41">
        <f t="shared" si="2"/>
        <v>0</v>
      </c>
      <c r="AA33" s="46"/>
    </row>
    <row r="34" spans="1:26" ht="51.75" customHeight="1" thickBot="1">
      <c r="A34" s="1"/>
      <c r="B34" s="4" t="s">
        <v>4</v>
      </c>
      <c r="C34" s="5">
        <f>SUM(C11:C28)</f>
        <v>200916</v>
      </c>
      <c r="D34" s="5">
        <f>SUM(D11:D28)</f>
        <v>40023</v>
      </c>
      <c r="E34" s="5">
        <f>SUM(E11:E30)</f>
        <v>170702</v>
      </c>
      <c r="F34" s="5">
        <f>SUM(F11:F31)</f>
        <v>665745</v>
      </c>
      <c r="G34" s="5">
        <f>SUM(G11:G30)</f>
        <v>45942</v>
      </c>
      <c r="H34" s="5">
        <f>SUM(H11:H33)</f>
        <v>238545</v>
      </c>
      <c r="I34" s="5">
        <f>SUM(I11:I33)</f>
        <v>38030</v>
      </c>
      <c r="J34" s="52">
        <f aca="true" t="shared" si="3" ref="J34:Z34">SUM(J11:J33)</f>
        <v>1399903</v>
      </c>
      <c r="K34" s="52">
        <f t="shared" si="3"/>
        <v>23544</v>
      </c>
      <c r="L34" s="52">
        <f t="shared" si="3"/>
        <v>7190</v>
      </c>
      <c r="M34" s="52">
        <f t="shared" si="3"/>
        <v>57081</v>
      </c>
      <c r="N34" s="52">
        <f t="shared" si="3"/>
        <v>6694</v>
      </c>
      <c r="O34" s="52">
        <f t="shared" si="3"/>
        <v>16937</v>
      </c>
      <c r="P34" s="52">
        <f t="shared" si="3"/>
        <v>70511</v>
      </c>
      <c r="Q34" s="52">
        <f t="shared" si="3"/>
        <v>36872</v>
      </c>
      <c r="R34" s="52">
        <f t="shared" si="3"/>
        <v>218829</v>
      </c>
      <c r="S34" s="52">
        <f aca="true" t="shared" si="4" ref="S34:Y34">SUM(S11:S33)</f>
        <v>30768</v>
      </c>
      <c r="T34" s="52">
        <f t="shared" si="4"/>
        <v>666</v>
      </c>
      <c r="U34" s="52">
        <f t="shared" si="4"/>
        <v>7682</v>
      </c>
      <c r="V34" s="52">
        <f t="shared" si="4"/>
        <v>11866</v>
      </c>
      <c r="W34" s="52">
        <f t="shared" si="4"/>
        <v>16937</v>
      </c>
      <c r="X34" s="52">
        <f t="shared" si="4"/>
        <v>0</v>
      </c>
      <c r="Y34" s="52">
        <f t="shared" si="4"/>
        <v>4705</v>
      </c>
      <c r="Z34" s="52">
        <f t="shared" si="3"/>
        <v>72624</v>
      </c>
    </row>
    <row r="35" spans="1:26" s="57" customFormat="1" ht="130.5" customHeight="1">
      <c r="A35" s="65" t="s">
        <v>36</v>
      </c>
      <c r="B35" s="66"/>
      <c r="C35" s="56"/>
      <c r="D35" s="56"/>
      <c r="E35" s="56"/>
      <c r="F35" s="56"/>
      <c r="G35" s="56"/>
      <c r="H35" s="56"/>
      <c r="I35" s="56"/>
      <c r="J35" s="67" t="s">
        <v>13</v>
      </c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</sheetData>
  <sheetProtection/>
  <mergeCells count="13">
    <mergeCell ref="A35:B35"/>
    <mergeCell ref="J35:Z35"/>
    <mergeCell ref="A9:A10"/>
    <mergeCell ref="C9:Z9"/>
    <mergeCell ref="A1:Z1"/>
    <mergeCell ref="A2:Z2"/>
    <mergeCell ref="B9:B10"/>
    <mergeCell ref="A5:Z5"/>
    <mergeCell ref="A6:Z6"/>
    <mergeCell ref="J3:Z3"/>
    <mergeCell ref="A7:Z7"/>
    <mergeCell ref="A8:Z8"/>
    <mergeCell ref="J4:Z4"/>
  </mergeCells>
  <printOptions/>
  <pageMargins left="1.13" right="0.2362204724409449" top="0.17" bottom="0.22" header="0.15748031496062992" footer="0.15748031496062992"/>
  <pageSetup fitToHeight="2" fitToWidth="1" horizontalDpi="600" verticalDpi="600" orientation="portrait" paperSize="9" scale="63" r:id="rId1"/>
  <rowBreaks count="1" manualBreakCount="1">
    <brk id="24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Тананыкина</dc:creator>
  <cp:keywords/>
  <dc:description/>
  <cp:lastModifiedBy>Жесткова</cp:lastModifiedBy>
  <cp:lastPrinted>2011-10-21T06:02:15Z</cp:lastPrinted>
  <dcterms:created xsi:type="dcterms:W3CDTF">2010-10-13T16:10:53Z</dcterms:created>
  <dcterms:modified xsi:type="dcterms:W3CDTF">2011-10-21T06:03:36Z</dcterms:modified>
  <cp:category/>
  <cp:version/>
  <cp:contentType/>
  <cp:contentStatus/>
</cp:coreProperties>
</file>