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2012-2013" sheetId="1" r:id="rId1"/>
  </sheets>
  <definedNames>
    <definedName name="_xlnm.Print_Titles" localSheetId="0">'2012-2013'!$A:$E,'2012-2013'!$11:$14</definedName>
    <definedName name="_xlnm.Print_Area" localSheetId="0">'2012-2013'!$A$1:$BS$701</definedName>
  </definedNames>
  <calcPr fullCalcOnLoad="1"/>
</workbook>
</file>

<file path=xl/sharedStrings.xml><?xml version="1.0" encoding="utf-8"?>
<sst xmlns="http://schemas.openxmlformats.org/spreadsheetml/2006/main" count="2747" uniqueCount="491">
  <si>
    <t>795 11 01</t>
  </si>
  <si>
    <t>795 30 00</t>
  </si>
  <si>
    <t>Бюджетные учреждения в сфере жилищно-коммунального хозяйства</t>
  </si>
  <si>
    <t>352 00 00</t>
  </si>
  <si>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</si>
  <si>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</si>
  <si>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</si>
  <si>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</si>
  <si>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</si>
  <si>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</si>
  <si>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</si>
  <si>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</si>
  <si>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</si>
  <si>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</si>
  <si>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</si>
  <si>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</si>
  <si>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</si>
  <si>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</si>
  <si>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</si>
  <si>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</si>
  <si>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</si>
  <si>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</si>
  <si>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</si>
  <si>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</si>
  <si>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</si>
  <si>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</si>
  <si>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</si>
  <si>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</si>
  <si>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</si>
  <si>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</si>
  <si>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</si>
  <si>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</si>
  <si>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</si>
  <si>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</si>
  <si>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</si>
  <si>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</si>
  <si>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</si>
  <si>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</si>
  <si>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</si>
  <si>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</si>
  <si>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</si>
  <si>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</si>
  <si>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</si>
  <si>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</si>
  <si>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</si>
  <si>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</si>
  <si>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</si>
  <si>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</si>
  <si>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</si>
  <si>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</si>
  <si>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</si>
  <si>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</si>
  <si>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</si>
  <si>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</si>
  <si>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</si>
  <si>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</si>
  <si>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</si>
  <si>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</si>
  <si>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</si>
  <si>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</si>
  <si>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</si>
  <si>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</si>
  <si>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</si>
  <si>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</si>
  <si>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</si>
  <si>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</si>
  <si>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</si>
  <si>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</si>
  <si>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</si>
  <si>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</si>
  <si>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</si>
  <si>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</si>
  <si>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</si>
  <si>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</si>
  <si>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</si>
  <si>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</si>
  <si>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</si>
  <si>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</si>
  <si>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</si>
  <si>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</si>
  <si>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</si>
  <si>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</si>
  <si>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</si>
  <si>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</si>
  <si>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</si>
  <si>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</si>
  <si>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</si>
  <si>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</si>
  <si>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</si>
  <si>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</si>
  <si>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</si>
  <si>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</si>
  <si>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</si>
  <si>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</si>
  <si>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</si>
  <si>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</si>
  <si>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</si>
  <si>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</si>
  <si>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</si>
  <si>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</si>
  <si>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</si>
  <si>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</si>
  <si>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</si>
  <si>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</si>
  <si>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</si>
  <si>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</si>
  <si>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</si>
  <si>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</si>
  <si>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</si>
  <si>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Содержание органов местного самоуправления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</si>
  <si>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</si>
  <si>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</si>
  <si>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</si>
  <si>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</si>
  <si>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</si>
  <si>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</si>
  <si>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</si>
  <si>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</si>
  <si>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</si>
  <si>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</si>
  <si>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</si>
  <si>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</si>
  <si>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</si>
  <si>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</si>
  <si>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</si>
  <si>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</si>
  <si>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</si>
  <si>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</si>
  <si>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</si>
  <si>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</si>
  <si>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</si>
  <si>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</si>
  <si>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</si>
  <si>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</si>
  <si>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</si>
  <si>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</si>
  <si>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</si>
  <si>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</si>
  <si>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</si>
  <si>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</si>
  <si>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</si>
  <si>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</si>
  <si>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</si>
  <si>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</si>
  <si>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</si>
  <si>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</si>
  <si>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</si>
  <si>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</si>
  <si>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</si>
  <si>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</si>
  <si>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</si>
  <si>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</si>
  <si>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</si>
  <si>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</si>
  <si>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</si>
  <si>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</si>
  <si>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</si>
  <si>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</si>
  <si>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</si>
  <si>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</si>
  <si>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</si>
  <si>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</si>
  <si>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</si>
  <si>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</si>
  <si>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</si>
  <si>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</si>
  <si>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</si>
  <si>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</si>
  <si>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</si>
  <si>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</si>
  <si>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</si>
  <si>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</si>
  <si>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</si>
  <si>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</si>
  <si>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</si>
  <si>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</si>
  <si>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</si>
  <si>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</si>
  <si>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436 00 01</t>
  </si>
  <si>
    <t>436 00 02</t>
  </si>
  <si>
    <t>450 00 01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</si>
  <si>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</si>
  <si>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</si>
  <si>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</si>
  <si>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</si>
  <si>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</si>
  <si>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</si>
  <si>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</si>
  <si>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</si>
  <si>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</si>
  <si>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</si>
  <si>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</si>
  <si>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</si>
  <si>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</si>
  <si>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</si>
  <si>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</si>
  <si>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</si>
  <si>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</si>
  <si>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</si>
  <si>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</si>
  <si>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</si>
  <si>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</si>
  <si>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</si>
  <si>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</si>
  <si>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</si>
  <si>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</si>
  <si>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</si>
  <si>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</si>
  <si>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</si>
  <si>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</si>
  <si>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</si>
  <si>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</si>
  <si>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</si>
  <si>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</si>
  <si>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</si>
  <si>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</si>
  <si>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</si>
  <si>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</si>
  <si>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</si>
  <si>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</si>
  <si>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</si>
  <si>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</si>
  <si>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</si>
  <si>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</si>
  <si>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</si>
  <si>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</si>
  <si>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</si>
  <si>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</si>
  <si>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</si>
  <si>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</si>
  <si>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</si>
  <si>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</si>
  <si>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</si>
  <si>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</si>
  <si>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</si>
  <si>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</si>
  <si>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</si>
  <si>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</si>
  <si>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</si>
  <si>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</si>
  <si>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</si>
  <si>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</si>
  <si>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</si>
  <si>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</si>
  <si>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</si>
  <si>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</si>
  <si>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</si>
  <si>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</si>
  <si>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</si>
  <si>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</si>
  <si>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</si>
  <si>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</si>
  <si>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</si>
  <si>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</si>
  <si>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</si>
  <si>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</si>
  <si>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</si>
  <si>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>435 00 02</t>
  </si>
  <si>
    <t>Субсидии муниципальным учреждениям городского округа Тольятти, подведомственным департаменту образования мэрии, на  цели, не связанные с возмещением нормативных затрат на оказание ими муниципальных услуг (выполнение работ)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</si>
  <si>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</si>
  <si>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</si>
  <si>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</si>
  <si>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</si>
  <si>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</si>
  <si>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</si>
  <si>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</si>
  <si>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</si>
  <si>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</si>
  <si>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</si>
  <si>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</si>
  <si>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</si>
  <si>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</si>
  <si>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</si>
  <si>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</si>
  <si>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</si>
  <si>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</si>
  <si>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</si>
  <si>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</si>
  <si>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</si>
  <si>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</si>
  <si>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</si>
  <si>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</si>
  <si>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</si>
  <si>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</si>
  <si>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</si>
  <si>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</si>
  <si>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</si>
  <si>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>795 21 01</t>
  </si>
  <si>
    <t>795 05 01</t>
  </si>
  <si>
    <t>Предоставление субсидий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деятельность, в рамках реализации долгосрочной целевой программы «Поддержка и развитие малого и среднего предпринимательства городского округа Тольятти на 2010-2015 годы»</t>
  </si>
  <si>
    <t>Долгосрочная целевая программа «Поддержка и развитие малого и среднего предпринимательства городского округа Тольятти на 2010-2015 годы»</t>
  </si>
  <si>
    <t>Реализация мероприятий по организации транспортного обслуживания населения в границах городского округа Тольятти</t>
  </si>
  <si>
    <t>317 00 20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</si>
  <si>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</si>
  <si>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</si>
  <si>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</si>
  <si>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</si>
  <si>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</si>
  <si>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Изменения 2011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</si>
  <si>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</si>
  <si>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</si>
  <si>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</si>
  <si>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А.И.Зверев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</si>
  <si>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</si>
  <si>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</si>
  <si>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</si>
  <si>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</si>
  <si>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</si>
  <si>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</si>
  <si>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</si>
  <si>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</si>
  <si>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</si>
  <si>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</si>
  <si>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 xml:space="preserve">Предоставление субсидий муниципальным автономным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</si>
  <si>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</si>
  <si>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образования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</si>
  <si>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социальной поддержки населения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</si>
  <si>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В том числе средства выше-стоящих бюджетов</t>
  </si>
  <si>
    <t>Долгосрочная целевая программа «Дети городского округа Тольятти на 2010-2020 годы»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</si>
  <si>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</si>
  <si>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</si>
  <si>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795 07 02</t>
  </si>
  <si>
    <t>Обеспечение проведения выборов и референдумов</t>
  </si>
  <si>
    <t>020 00 00</t>
  </si>
  <si>
    <t>Проведение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</si>
  <si>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</si>
  <si>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</si>
  <si>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</si>
  <si>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</si>
  <si>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</si>
  <si>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</si>
  <si>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</si>
  <si>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</si>
  <si>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</si>
  <si>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</si>
  <si>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795 14 00</t>
  </si>
  <si>
    <t>Приложение №5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</si>
  <si>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</si>
  <si>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</si>
  <si>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>Дворцы, дома культуры и мероприятия в сфере культуры и кинематографии</t>
  </si>
  <si>
    <t xml:space="preserve">Дорожное хозяйство (дорожные фонды) </t>
  </si>
  <si>
    <t>13</t>
  </si>
  <si>
    <t>КУЛЬТУРА И КИНЕМАТОГРАФИЯ</t>
  </si>
  <si>
    <t>ФИЗИЧЕСКАЯ КУЛЬТУРА И СПОРТ</t>
  </si>
  <si>
    <t>11 00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</si>
  <si>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</si>
  <si>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</si>
  <si>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</si>
  <si>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</si>
  <si>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12 00</t>
  </si>
  <si>
    <t>Периодическая печать и издательства</t>
  </si>
  <si>
    <t xml:space="preserve">Другие вопросы в области средств массовой информации </t>
  </si>
  <si>
    <t>ОБСЛУЖИВАНИЕ ГОСУДАРСТВЕННОГО И МУНИЦИПАЛЬНОГО ДОЛГА</t>
  </si>
  <si>
    <t>13 00</t>
  </si>
  <si>
    <t xml:space="preserve">Обслуживание внутреннего и муниципального долга </t>
  </si>
  <si>
    <t>Другие вопросы в области здравоохранения</t>
  </si>
  <si>
    <t>ЗДРАВООХРАНЕНИЕ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</si>
  <si>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</si>
  <si>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>изменения 2012</t>
  </si>
  <si>
    <t>изменения 2013</t>
  </si>
  <si>
    <t>от 15.12.2010г. №425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</si>
  <si>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</si>
  <si>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t>795 20 00</t>
  </si>
  <si>
    <t>444 01 00</t>
  </si>
  <si>
    <t xml:space="preserve">Мероприятия в сфере средств массовой информации </t>
  </si>
  <si>
    <t>Средства массовой информации</t>
  </si>
  <si>
    <t>444 00 00</t>
  </si>
  <si>
    <t>795 21 00</t>
  </si>
  <si>
    <t>Другие вопросы в области культуры, кинематографии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</si>
  <si>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</si>
  <si>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</si>
  <si>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</si>
  <si>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Больницы, клиники, госпитали, медико-санитарные части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</si>
  <si>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</si>
  <si>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недополученных доходов при осуществлении регулярных перевозок льготных категорий граждан по внутримуниципальным маршрутам по транспортной карте жителя городского округа Тольятти</t>
  </si>
  <si>
    <t>Субсидии на возмещение затрат от перевозки пассажиров на нерентабельных рейсах по внутримуниципальным маршрутам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</si>
  <si>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</t>
  </si>
  <si>
    <t xml:space="preserve">317 00 04 </t>
  </si>
  <si>
    <t>Cубсидии на возмещение  недополученных доходов от перевозки пассажиров при осуществлении регулярных перевозок по внутримуниципальным маршрутам по льготному тарифу с использованием безналичной оплаты проезда</t>
  </si>
  <si>
    <t xml:space="preserve">522 00 00 </t>
  </si>
  <si>
    <t>522 56 00</t>
  </si>
  <si>
    <t>Областная целевая программа «Строительство объектов образования на территории Самарской области в 2010-2016 годах»</t>
  </si>
  <si>
    <t>Изменения 2013</t>
  </si>
  <si>
    <t>023</t>
  </si>
  <si>
    <t>024</t>
  </si>
  <si>
    <t>Обеспечение выполнения функций казённых учреждений</t>
  </si>
  <si>
    <t>435 00 01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</si>
  <si>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</si>
  <si>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508 00 01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</si>
  <si>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</si>
  <si>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</si>
  <si>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плановый период 2013 и 2014 годов</t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</si>
  <si>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</si>
  <si>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Мероприятия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</si>
  <si>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</si>
  <si>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795 13 00</t>
  </si>
  <si>
    <t>022</t>
  </si>
  <si>
    <t>795 25 00</t>
  </si>
  <si>
    <t>795 19 00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</si>
  <si>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</si>
  <si>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795 18 00</t>
  </si>
  <si>
    <t>Предоставление субсидий автономным учреждениям на цели, не связанные с возмещением нормативных затрат на оказание ими муниципальных услуг (выполнение работ) физическим и (или) юридическим лицам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</si>
  <si>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2012-2014 годы</t>
  </si>
  <si>
    <t>795 28 00</t>
  </si>
  <si>
    <t xml:space="preserve">Долгосрочная целевая программа «Формирование в городском округе Тольятти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 на 2012-2013 годы» </t>
  </si>
  <si>
    <t>795 29 00</t>
  </si>
  <si>
    <t xml:space="preserve">Долгосрочная целевая программа «Развитие муниципальной службы в городском округе Тольятти на 2012-2014 годы» </t>
  </si>
  <si>
    <t>795 05 00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</si>
  <si>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</si>
  <si>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015</t>
  </si>
  <si>
    <t>Долгосрочная целевая программа «Развитие туризма на территории городского округа Тольятти на 2011-2013гг.»</t>
  </si>
  <si>
    <t>795 22 00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</si>
  <si>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Поддержка и совершенствование деятельности муниципальных библиотек и творческих организаций городского округа Тольятти на 2011-2013 годы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</si>
  <si>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2012 год и плановый период 2013-2014 годов</t>
    </r>
    <r>
      <rPr>
        <sz val="13"/>
        <rFont val="Arial"/>
        <family val="2"/>
      </rPr>
      <t>»</t>
    </r>
  </si>
  <si>
    <t>795 06 03</t>
  </si>
  <si>
    <t>025</t>
  </si>
  <si>
    <t>026</t>
  </si>
  <si>
    <t xml:space="preserve">Предоставление бюджетных инвестиций бюджетным учреждениям </t>
  </si>
  <si>
    <t xml:space="preserve">Предоставление бюджетных инвестиций автономным учреждениям </t>
  </si>
  <si>
    <r>
      <t xml:space="preserve">Долгосрочная целевая программа организации работы с детьми и молодёжью в городском округе Тольятти «Молодёжь Тольятти» на 2012-2020гг. </t>
    </r>
  </si>
  <si>
    <r>
      <t xml:space="preserve">Мероприятия в рамках реализации долгосрочной целевой программы организации работы с детьми и молодёжью в городском округе Тольятти «Молодёжь Тольятти» на 2012-2020гг. </t>
    </r>
  </si>
  <si>
    <t xml:space="preserve">Бюджетные инвестиции в рамках долгосрочной целевой программы организации работы с детьми и молодёжью в городском округе Тольятти «Молодёжь Тольятти» на 2012-2020гг. </t>
  </si>
  <si>
    <t>Мероприятия в сфере культуры и кинематографии</t>
  </si>
  <si>
    <t>440 01 00</t>
  </si>
  <si>
    <t>440 01 01</t>
  </si>
  <si>
    <t>Мероприятия в рамках реализации ведомственной целевой программы «Семья и дети городского округа Тольятти на 2012 год и плановый период 2013-2014 годов»</t>
  </si>
  <si>
    <t>Мероприятия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</si>
  <si>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795 19 02</t>
  </si>
  <si>
    <t>Субсидии бюджетным учреждениям в сфере транспорта</t>
  </si>
  <si>
    <t>317 00 10</t>
  </si>
  <si>
    <t>Дорожное хозяйство</t>
  </si>
  <si>
    <t>315 00 00</t>
  </si>
  <si>
    <t>Содержание и управление дорожным хозяйством</t>
  </si>
  <si>
    <t>315 01 00</t>
  </si>
  <si>
    <r>
      <t xml:space="preserve">Долгосрочная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2012-2020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</si>
  <si>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 xml:space="preserve">Субсидии на возмещение затрат  по капитальному ремонту общего имущества многоквартирных домов городского округа Тольятти </t>
  </si>
  <si>
    <t>350 00 05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</si>
  <si>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Замена и модернизация лифтов в многоквартирных домах городского округа Тольятти на 2012-2015 годы</t>
    </r>
    <r>
      <rPr>
        <sz val="13"/>
        <rFont val="Arial"/>
        <family val="2"/>
      </rPr>
      <t>»</t>
    </r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</si>
  <si>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«Замена и модернизация лифтов в многоквартирных домах городского округа Тольятти на 2012-2015 годы»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</si>
  <si>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</si>
  <si>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795 19 01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</si>
  <si>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Переселение граждан из аварийного жилищного фонда в городском округе Тольятти</t>
    </r>
    <r>
      <rPr>
        <sz val="13"/>
        <rFont val="Arial"/>
        <family val="2"/>
      </rPr>
      <t xml:space="preserve">» </t>
    </r>
    <r>
      <rPr>
        <sz val="13"/>
        <rFont val="Times New Roman"/>
        <family val="1"/>
      </rPr>
      <t>на 2011-2012 годы</t>
    </r>
  </si>
  <si>
    <t>795 24 00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</si>
  <si>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</si>
  <si>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t>795 26 00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</si>
  <si>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</si>
  <si>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t>795 26 01</t>
  </si>
  <si>
    <r>
      <t xml:space="preserve">Ведомственная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</si>
  <si>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t>795 27 00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</si>
  <si>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</si>
  <si>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t>795 27 01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</si>
  <si>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</si>
  <si>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</si>
  <si>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 xml:space="preserve">351 00 05 </t>
  </si>
  <si>
    <t>Мероприятия в области застройки территорий и мероприятия по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</si>
  <si>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338 00 02</t>
  </si>
  <si>
    <t>Субсидии бюджетным учреждениям в области строительства, архитектуры и градостроительства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</si>
  <si>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Стимулирование развития жилищного строительства в городском округе Тольятти на 2011-2015 годы</t>
    </r>
    <r>
      <rPr>
        <sz val="13"/>
        <rFont val="Arial"/>
        <family val="2"/>
      </rPr>
      <t>»</t>
    </r>
  </si>
  <si>
    <t>795 23 00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</si>
  <si>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</si>
  <si>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</si>
  <si>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профилактики правонарушений на территории городского округа Тольятти на 2009-2012 годы</t>
  </si>
  <si>
    <t>795 15 00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</si>
  <si>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Противодействие коррупции в городском округе Тольятти на 2010-2012 годы</t>
    </r>
    <r>
      <rPr>
        <sz val="13"/>
        <rFont val="Arial"/>
        <family val="2"/>
      </rPr>
      <t>»</t>
    </r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</si>
  <si>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</si>
  <si>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</si>
  <si>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</si>
  <si>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 xml:space="preserve">Субсидии юридическим лицам (за исключением муниципальных учреждений) на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приведением размера подлежащей внесению платы граждан за коммунальные услуги в соответствие с установленными предельными индексами изменения размера платы граждан за коммунальные услуги по муниципальным образованиям Самарской области </t>
  </si>
  <si>
    <t xml:space="preserve">351 00 08 </t>
  </si>
  <si>
    <t>Предоставление субсидий бюджетным учреждениям на цели, не связанные с возмещение нормативных затрат на оказание ими муниципальных услуг (выполнение работ) физическим и (или) юридическим лицам (за исключением бюджетных инвестиций)</t>
  </si>
  <si>
    <t>795 11 00</t>
  </si>
  <si>
    <t xml:space="preserve">                     14.12.2011 №_____</t>
  </si>
  <si>
    <t>Условно утверждённые расходы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</si>
  <si>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</si>
  <si>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учётом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</si>
  <si>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</si>
  <si>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</si>
  <si>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Ведомственная целевая программа «Установка индивидуальных и общих приборов учёта потребляемых энергоресурсов (электроэнергии, горячей и холодной воды, природного газа) в муниципальных жилых помещениях городского округа Тольятти на 2011-2013 годы»</t>
  </si>
  <si>
    <t>Бюджетные инвестиции в объекты капитального строительства, не включённые в целевые программы</t>
  </si>
  <si>
    <t xml:space="preserve">Ведомственная целевая программа организации работы с детьми и молодёжью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</si>
  <si>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молодёжью в городском округе Тольятти на 2009г. и плановый период 2010-2011гг. 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</si>
  <si>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молодёжью в городском округе Тольятти на 2009г. и плановый период 2010-2011гг. </t>
  </si>
  <si>
    <t xml:space="preserve">Субсидии муниципальным автономным учреждениям городского округа Тольятти, подведомственным комитету по делам молодежи мэрии, на возмещение нормативных затрат, связанных с оказанием ими в соответствии с муниципальным заданием муниципальных услуг (выполнением работ), в рамках реализации   долгосрочной целевой программы организации работы с детьми и молодёжью в городском округе Тольятти  «молодёжь Тольятти» на 2012-2020гг. </t>
  </si>
  <si>
    <t>Молодёжная политика и оздоровление детей</t>
  </si>
  <si>
    <t>Долгосрочная целевая программа «Культура Тольятти в современных условиях (2011-2018гг.)»</t>
  </si>
  <si>
    <t>Субсидии муниципальным учреждениям городского округа Тольятти, подведомственным департаменту культуры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«Культура Тольятти в современных условиях (2011-2018гг.)»</t>
  </si>
  <si>
    <t>Дома ребёнка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</si>
  <si>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семье-доступное жиьё на 2011-2015гг.»</t>
  </si>
  <si>
    <t>Городская целевая программа «Молодой семье - доступное жиьё» на 2004-2010гг.</t>
  </si>
  <si>
    <t>Ведомственная целевая программа «Семья и дети городского округа Тольятти на 2012 год и плановый период 2013-2014 годов»</t>
  </si>
  <si>
    <t>Долгосрочная целевая программа «Развитие физической культуры и спорта на территории городского округа Тольятти на 2011-2020 годы»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</si>
</sst>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i/>
      <sz val="14"/>
      <name val="Times New Roman"/>
      <family val="1"/>
    </font>
    <font>
      <sz val="13"/>
      <color indexed="8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0" xfId="61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3" fontId="13" fillId="0" borderId="10" xfId="61" applyNumberFormat="1" applyFont="1" applyFill="1" applyBorder="1" applyAlignment="1">
      <alignment horizontal="center"/>
    </xf>
    <xf numFmtId="164" fontId="13" fillId="0" borderId="10" xfId="61" applyNumberFormat="1" applyFont="1" applyFill="1" applyBorder="1" applyAlignment="1">
      <alignment horizontal="center"/>
    </xf>
    <xf numFmtId="164" fontId="14" fillId="0" borderId="10" xfId="61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64" fontId="13" fillId="0" borderId="10" xfId="60" applyNumberFormat="1" applyFont="1" applyFill="1" applyBorder="1" applyAlignment="1">
      <alignment horizontal="center"/>
    </xf>
    <xf numFmtId="164" fontId="14" fillId="0" borderId="10" xfId="60" applyNumberFormat="1" applyFont="1" applyFill="1" applyBorder="1" applyAlignment="1">
      <alignment horizontal="center"/>
    </xf>
    <xf numFmtId="3" fontId="14" fillId="0" borderId="10" xfId="6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1" fontId="13" fillId="33" borderId="10" xfId="0" applyNumberFormat="1" applyFont="1" applyFill="1" applyBorder="1" applyAlignment="1">
      <alignment horizontal="center" wrapText="1"/>
    </xf>
    <xf numFmtId="3" fontId="13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6" fillId="0" borderId="10" xfId="6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22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1" fontId="22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6" fillId="0" borderId="10" xfId="61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164" fontId="6" fillId="0" borderId="10" xfId="61" applyNumberFormat="1" applyFont="1" applyFill="1" applyBorder="1" applyAlignment="1">
      <alignment horizontal="center"/>
    </xf>
    <xf numFmtId="164" fontId="12" fillId="0" borderId="10" xfId="60" applyNumberFormat="1" applyFont="1" applyFill="1" applyBorder="1" applyAlignment="1">
      <alignment horizontal="center"/>
    </xf>
    <xf numFmtId="3" fontId="13" fillId="0" borderId="10" xfId="60" applyNumberFormat="1" applyFont="1" applyFill="1" applyBorder="1" applyAlignment="1">
      <alignment horizontal="center"/>
    </xf>
    <xf numFmtId="164" fontId="24" fillId="0" borderId="10" xfId="60" applyNumberFormat="1" applyFont="1" applyFill="1" applyBorder="1" applyAlignment="1">
      <alignment horizontal="center"/>
    </xf>
    <xf numFmtId="3" fontId="24" fillId="0" borderId="10" xfId="60" applyNumberFormat="1" applyFont="1" applyFill="1" applyBorder="1" applyAlignment="1">
      <alignment horizontal="center"/>
    </xf>
    <xf numFmtId="164" fontId="8" fillId="0" borderId="10" xfId="6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64" fontId="6" fillId="0" borderId="10" xfId="60" applyNumberFormat="1" applyFont="1" applyFill="1" applyBorder="1" applyAlignment="1">
      <alignment horizontal="center"/>
    </xf>
    <xf numFmtId="3" fontId="14" fillId="0" borderId="10" xfId="61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3" fontId="12" fillId="0" borderId="10" xfId="6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49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06"/>
  <sheetViews>
    <sheetView showZeros="0" tabSelected="1" view="pageBreakPreview" zoomScaleNormal="75" zoomScaleSheetLayoutView="100" zoomScalePageLayoutView="0" workbookViewId="0" topLeftCell="A563">
      <selection activeCell="D563" sqref="D563"/>
    </sheetView>
  </sheetViews>
  <sheetFormatPr defaultColWidth="9.00390625" defaultRowHeight="12.75"/>
  <cols>
    <col min="1" max="1" width="50.125" style="3" customWidth="1"/>
    <col min="2" max="2" width="8.375" style="4" customWidth="1"/>
    <col min="3" max="3" width="7.00390625" style="4" customWidth="1"/>
    <col min="4" max="4" width="11.375" style="5" customWidth="1"/>
    <col min="5" max="5" width="6.12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9.125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1" hidden="1" customWidth="1"/>
    <col min="28" max="28" width="7.25390625" style="1" hidden="1" customWidth="1"/>
    <col min="29" max="29" width="6.875" style="1" hidden="1" customWidth="1"/>
    <col min="30" max="30" width="7.625" style="1" hidden="1" customWidth="1"/>
    <col min="31" max="31" width="5.625" style="1" hidden="1" customWidth="1"/>
    <col min="32" max="32" width="13.375" style="1" hidden="1" customWidth="1"/>
    <col min="33" max="33" width="15.25390625" style="1" hidden="1" customWidth="1"/>
    <col min="34" max="34" width="13.75390625" style="1" hidden="1" customWidth="1"/>
    <col min="35" max="35" width="13.375" style="1" hidden="1" customWidth="1"/>
    <col min="36" max="36" width="9.125" style="1" hidden="1" customWidth="1"/>
    <col min="37" max="38" width="14.625" style="1" hidden="1" customWidth="1"/>
    <col min="39" max="39" width="2.125" style="1" hidden="1" customWidth="1"/>
    <col min="40" max="40" width="17.375" style="1" hidden="1" customWidth="1"/>
    <col min="41" max="41" width="13.375" style="1" hidden="1" customWidth="1"/>
    <col min="42" max="42" width="0.37109375" style="1" hidden="1" customWidth="1"/>
    <col min="43" max="43" width="14.00390625" style="1" hidden="1" customWidth="1"/>
    <col min="44" max="45" width="23.125" style="1" hidden="1" customWidth="1"/>
    <col min="46" max="46" width="18.25390625" style="1" hidden="1" customWidth="1"/>
    <col min="47" max="47" width="13.875" style="1" hidden="1" customWidth="1"/>
    <col min="48" max="49" width="23.125" style="1" hidden="1" customWidth="1"/>
    <col min="50" max="50" width="18.75390625" style="1" hidden="1" customWidth="1"/>
    <col min="51" max="51" width="19.25390625" style="1" hidden="1" customWidth="1"/>
    <col min="52" max="52" width="10.875" style="1" hidden="1" customWidth="1"/>
    <col min="53" max="53" width="8.625" style="1" hidden="1" customWidth="1"/>
    <col min="54" max="55" width="18.00390625" style="1" hidden="1" customWidth="1"/>
    <col min="56" max="56" width="7.875" style="1" hidden="1" customWidth="1"/>
    <col min="57" max="57" width="9.125" style="1" hidden="1" customWidth="1"/>
    <col min="58" max="65" width="18.00390625" style="1" hidden="1" customWidth="1"/>
    <col min="66" max="66" width="13.875" style="1" hidden="1" customWidth="1"/>
    <col min="67" max="67" width="21.875" style="1" hidden="1" customWidth="1"/>
    <col min="68" max="68" width="13.875" style="1" hidden="1" customWidth="1"/>
    <col min="69" max="69" width="14.875" style="19" customWidth="1"/>
    <col min="70" max="70" width="13.875" style="1" customWidth="1"/>
    <col min="71" max="71" width="13.375" style="1" customWidth="1"/>
    <col min="72" max="75" width="9.125" style="1" customWidth="1"/>
    <col min="76" max="16384" width="9.125" style="2" customWidth="1"/>
  </cols>
  <sheetData>
    <row r="1" spans="1:68" ht="18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4"/>
      <c r="AD1" s="34"/>
      <c r="AE1" s="34"/>
      <c r="AF1" s="34"/>
      <c r="AG1" s="188" t="s">
        <v>336</v>
      </c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</row>
    <row r="2" spans="1:71" ht="17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4"/>
      <c r="AD2" s="34"/>
      <c r="AE2" s="34"/>
      <c r="AF2" s="34"/>
      <c r="AG2" s="188" t="s">
        <v>232</v>
      </c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61"/>
      <c r="BR2" s="163" t="s">
        <v>336</v>
      </c>
      <c r="BS2" s="163"/>
    </row>
    <row r="3" spans="1:71" ht="2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4"/>
      <c r="AD3" s="34"/>
      <c r="AE3" s="34"/>
      <c r="AF3" s="188" t="s">
        <v>360</v>
      </c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61"/>
      <c r="BR3" s="163" t="s">
        <v>232</v>
      </c>
      <c r="BS3" s="163"/>
    </row>
    <row r="4" spans="20:71" ht="20.25">
      <c r="T4" s="17"/>
      <c r="U4" s="17"/>
      <c r="AH4" s="36"/>
      <c r="BQ4" s="162" t="s">
        <v>471</v>
      </c>
      <c r="BR4" s="162"/>
      <c r="BS4" s="162"/>
    </row>
    <row r="5" ht="14.25" customHeight="1"/>
    <row r="6" spans="1:71" ht="14.25" customHeight="1">
      <c r="A6" s="215" t="s">
        <v>391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</row>
    <row r="7" spans="1:71" ht="14.2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</row>
    <row r="8" spans="1:71" ht="75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</row>
    <row r="10" ht="18" customHeight="1" thickBot="1"/>
    <row r="11" spans="1:71" ht="38.25" customHeight="1" thickBot="1">
      <c r="A11" s="164" t="s">
        <v>15</v>
      </c>
      <c r="B11" s="203" t="s">
        <v>128</v>
      </c>
      <c r="C11" s="196" t="s">
        <v>129</v>
      </c>
      <c r="D11" s="177" t="s">
        <v>16</v>
      </c>
      <c r="E11" s="196" t="s">
        <v>17</v>
      </c>
      <c r="F11" s="206">
        <v>2010</v>
      </c>
      <c r="G11" s="193" t="s">
        <v>215</v>
      </c>
      <c r="H11" s="194"/>
      <c r="I11" s="195"/>
      <c r="J11" s="164">
        <v>2011</v>
      </c>
      <c r="K11" s="200" t="s">
        <v>194</v>
      </c>
      <c r="L11" s="201"/>
      <c r="M11" s="191">
        <v>2011</v>
      </c>
      <c r="N11" s="185" t="s">
        <v>236</v>
      </c>
      <c r="O11" s="187"/>
      <c r="P11" s="187"/>
      <c r="Q11" s="186"/>
      <c r="R11" s="185" t="s">
        <v>238</v>
      </c>
      <c r="S11" s="186"/>
      <c r="T11" s="185" t="s">
        <v>236</v>
      </c>
      <c r="U11" s="186"/>
      <c r="V11" s="185" t="s">
        <v>238</v>
      </c>
      <c r="W11" s="186"/>
      <c r="X11" s="185" t="s">
        <v>236</v>
      </c>
      <c r="Y11" s="186"/>
      <c r="Z11" s="189" t="s">
        <v>298</v>
      </c>
      <c r="AA11" s="187" t="s">
        <v>236</v>
      </c>
      <c r="AB11" s="186"/>
      <c r="AC11" s="189" t="s">
        <v>306</v>
      </c>
      <c r="AD11" s="189" t="s">
        <v>307</v>
      </c>
      <c r="AE11" s="189" t="s">
        <v>309</v>
      </c>
      <c r="AF11" s="168" t="s">
        <v>236</v>
      </c>
      <c r="AG11" s="169"/>
      <c r="AH11" s="170"/>
      <c r="AI11" s="177" t="s">
        <v>298</v>
      </c>
      <c r="AJ11" s="164" t="s">
        <v>310</v>
      </c>
      <c r="AK11" s="169" t="s">
        <v>236</v>
      </c>
      <c r="AL11" s="169"/>
      <c r="AM11" s="170"/>
      <c r="AN11" s="168" t="s">
        <v>236</v>
      </c>
      <c r="AO11" s="169"/>
      <c r="AP11" s="169"/>
      <c r="AQ11" s="170"/>
      <c r="AR11" s="164" t="s">
        <v>358</v>
      </c>
      <c r="AS11" s="166" t="s">
        <v>359</v>
      </c>
      <c r="AT11" s="168" t="s">
        <v>236</v>
      </c>
      <c r="AU11" s="170"/>
      <c r="AV11" s="164" t="s">
        <v>358</v>
      </c>
      <c r="AW11" s="164" t="s">
        <v>359</v>
      </c>
      <c r="AX11" s="168" t="s">
        <v>236</v>
      </c>
      <c r="AY11" s="170"/>
      <c r="AZ11" s="168" t="s">
        <v>194</v>
      </c>
      <c r="BA11" s="170"/>
      <c r="BB11" s="168" t="s">
        <v>236</v>
      </c>
      <c r="BC11" s="170"/>
      <c r="BD11" s="168" t="s">
        <v>194</v>
      </c>
      <c r="BE11" s="170"/>
      <c r="BF11" s="168" t="s">
        <v>236</v>
      </c>
      <c r="BG11" s="170"/>
      <c r="BH11" s="181" t="s">
        <v>194</v>
      </c>
      <c r="BI11" s="182"/>
      <c r="BJ11" s="168" t="s">
        <v>236</v>
      </c>
      <c r="BK11" s="170"/>
      <c r="BL11" s="181" t="s">
        <v>194</v>
      </c>
      <c r="BM11" s="182"/>
      <c r="BN11" s="168" t="s">
        <v>236</v>
      </c>
      <c r="BO11" s="169"/>
      <c r="BP11" s="170"/>
      <c r="BQ11" s="168" t="s">
        <v>236</v>
      </c>
      <c r="BR11" s="169"/>
      <c r="BS11" s="170"/>
    </row>
    <row r="12" spans="1:71" ht="31.5" customHeight="1" thickBot="1">
      <c r="A12" s="165"/>
      <c r="B12" s="204"/>
      <c r="C12" s="197"/>
      <c r="D12" s="178"/>
      <c r="E12" s="197"/>
      <c r="F12" s="207"/>
      <c r="G12" s="164" t="s">
        <v>194</v>
      </c>
      <c r="H12" s="175" t="s">
        <v>224</v>
      </c>
      <c r="I12" s="164" t="s">
        <v>214</v>
      </c>
      <c r="J12" s="165"/>
      <c r="K12" s="208">
        <v>2010</v>
      </c>
      <c r="L12" s="198">
        <v>2011</v>
      </c>
      <c r="M12" s="192"/>
      <c r="N12" s="166" t="s">
        <v>238</v>
      </c>
      <c r="O12" s="164">
        <v>2011</v>
      </c>
      <c r="P12" s="175" t="s">
        <v>214</v>
      </c>
      <c r="Q12" s="191">
        <v>2012</v>
      </c>
      <c r="R12" s="177">
        <v>2011</v>
      </c>
      <c r="S12" s="191">
        <v>2012</v>
      </c>
      <c r="T12" s="175">
        <v>2011</v>
      </c>
      <c r="U12" s="210">
        <v>2012</v>
      </c>
      <c r="V12" s="164">
        <v>2011</v>
      </c>
      <c r="W12" s="191">
        <v>2012</v>
      </c>
      <c r="X12" s="175">
        <v>2011</v>
      </c>
      <c r="Y12" s="191">
        <v>2012</v>
      </c>
      <c r="Z12" s="190"/>
      <c r="AA12" s="175">
        <v>2011</v>
      </c>
      <c r="AB12" s="191">
        <v>2012</v>
      </c>
      <c r="AC12" s="190"/>
      <c r="AD12" s="190"/>
      <c r="AE12" s="190"/>
      <c r="AF12" s="179">
        <v>2011</v>
      </c>
      <c r="AG12" s="180"/>
      <c r="AH12" s="191">
        <v>2012</v>
      </c>
      <c r="AI12" s="178"/>
      <c r="AJ12" s="165"/>
      <c r="AK12" s="213">
        <v>2011</v>
      </c>
      <c r="AL12" s="180"/>
      <c r="AM12" s="191">
        <v>2012</v>
      </c>
      <c r="AN12" s="177" t="s">
        <v>238</v>
      </c>
      <c r="AO12" s="164">
        <v>2012</v>
      </c>
      <c r="AP12" s="175" t="s">
        <v>317</v>
      </c>
      <c r="AQ12" s="164">
        <v>2013</v>
      </c>
      <c r="AR12" s="165"/>
      <c r="AS12" s="176"/>
      <c r="AT12" s="177">
        <v>2012</v>
      </c>
      <c r="AU12" s="164">
        <v>2013</v>
      </c>
      <c r="AV12" s="165"/>
      <c r="AW12" s="178"/>
      <c r="AX12" s="164">
        <v>2012</v>
      </c>
      <c r="AY12" s="164">
        <v>2013</v>
      </c>
      <c r="AZ12" s="177">
        <v>2012</v>
      </c>
      <c r="BA12" s="164">
        <v>2013</v>
      </c>
      <c r="BB12" s="175">
        <v>2012</v>
      </c>
      <c r="BC12" s="164">
        <v>2013</v>
      </c>
      <c r="BD12" s="175">
        <v>2012</v>
      </c>
      <c r="BE12" s="164">
        <v>2013</v>
      </c>
      <c r="BF12" s="175">
        <v>2012</v>
      </c>
      <c r="BG12" s="164">
        <v>2013</v>
      </c>
      <c r="BH12" s="164">
        <v>2012</v>
      </c>
      <c r="BI12" s="164">
        <v>2013</v>
      </c>
      <c r="BJ12" s="175">
        <v>2012</v>
      </c>
      <c r="BK12" s="164">
        <v>2013</v>
      </c>
      <c r="BL12" s="164">
        <v>2012</v>
      </c>
      <c r="BM12" s="164">
        <v>2013</v>
      </c>
      <c r="BN12" s="179">
        <v>2012</v>
      </c>
      <c r="BO12" s="180"/>
      <c r="BP12" s="164">
        <v>2013</v>
      </c>
      <c r="BQ12" s="171" t="s">
        <v>382</v>
      </c>
      <c r="BR12" s="164">
        <v>2013</v>
      </c>
      <c r="BS12" s="166">
        <v>2014</v>
      </c>
    </row>
    <row r="13" spans="1:71" ht="86.25" customHeight="1">
      <c r="A13" s="165"/>
      <c r="B13" s="204"/>
      <c r="C13" s="197"/>
      <c r="D13" s="178"/>
      <c r="E13" s="197"/>
      <c r="F13" s="207"/>
      <c r="G13" s="165"/>
      <c r="H13" s="176"/>
      <c r="I13" s="165"/>
      <c r="J13" s="165"/>
      <c r="K13" s="209"/>
      <c r="L13" s="199"/>
      <c r="M13" s="192"/>
      <c r="N13" s="167"/>
      <c r="O13" s="165"/>
      <c r="P13" s="176"/>
      <c r="Q13" s="192"/>
      <c r="R13" s="178"/>
      <c r="S13" s="192"/>
      <c r="T13" s="176"/>
      <c r="U13" s="211"/>
      <c r="V13" s="165"/>
      <c r="W13" s="192"/>
      <c r="X13" s="176"/>
      <c r="Y13" s="192"/>
      <c r="Z13" s="190"/>
      <c r="AA13" s="176"/>
      <c r="AB13" s="192"/>
      <c r="AC13" s="190"/>
      <c r="AD13" s="190"/>
      <c r="AE13" s="212"/>
      <c r="AF13" s="164" t="s">
        <v>304</v>
      </c>
      <c r="AG13" s="167" t="s">
        <v>305</v>
      </c>
      <c r="AH13" s="192"/>
      <c r="AI13" s="178"/>
      <c r="AJ13" s="165"/>
      <c r="AK13" s="175" t="s">
        <v>304</v>
      </c>
      <c r="AL13" s="164" t="s">
        <v>305</v>
      </c>
      <c r="AM13" s="192"/>
      <c r="AN13" s="178"/>
      <c r="AO13" s="165"/>
      <c r="AP13" s="176"/>
      <c r="AQ13" s="165"/>
      <c r="AR13" s="165"/>
      <c r="AS13" s="176"/>
      <c r="AT13" s="178"/>
      <c r="AU13" s="165"/>
      <c r="AV13" s="165"/>
      <c r="AW13" s="178"/>
      <c r="AX13" s="165"/>
      <c r="AY13" s="165"/>
      <c r="AZ13" s="178"/>
      <c r="BA13" s="165"/>
      <c r="BB13" s="176"/>
      <c r="BC13" s="165"/>
      <c r="BD13" s="176"/>
      <c r="BE13" s="165"/>
      <c r="BF13" s="176"/>
      <c r="BG13" s="165"/>
      <c r="BH13" s="165"/>
      <c r="BI13" s="165"/>
      <c r="BJ13" s="176"/>
      <c r="BK13" s="165"/>
      <c r="BL13" s="165"/>
      <c r="BM13" s="165"/>
      <c r="BN13" s="183" t="s">
        <v>304</v>
      </c>
      <c r="BO13" s="173" t="s">
        <v>305</v>
      </c>
      <c r="BP13" s="165"/>
      <c r="BQ13" s="172"/>
      <c r="BR13" s="165"/>
      <c r="BS13" s="167"/>
    </row>
    <row r="14" spans="1:71" ht="12" customHeight="1">
      <c r="A14" s="165"/>
      <c r="B14" s="204"/>
      <c r="C14" s="197"/>
      <c r="D14" s="178"/>
      <c r="E14" s="197"/>
      <c r="F14" s="207"/>
      <c r="G14" s="165"/>
      <c r="H14" s="176"/>
      <c r="I14" s="165"/>
      <c r="J14" s="165"/>
      <c r="K14" s="209"/>
      <c r="L14" s="199"/>
      <c r="M14" s="192"/>
      <c r="N14" s="167"/>
      <c r="O14" s="165"/>
      <c r="P14" s="176"/>
      <c r="Q14" s="192"/>
      <c r="R14" s="178"/>
      <c r="S14" s="192"/>
      <c r="T14" s="176"/>
      <c r="U14" s="211"/>
      <c r="V14" s="165"/>
      <c r="W14" s="192"/>
      <c r="X14" s="176"/>
      <c r="Y14" s="192"/>
      <c r="Z14" s="190"/>
      <c r="AA14" s="176"/>
      <c r="AB14" s="192"/>
      <c r="AC14" s="190"/>
      <c r="AD14" s="190"/>
      <c r="AE14" s="212"/>
      <c r="AF14" s="165"/>
      <c r="AG14" s="167"/>
      <c r="AH14" s="192"/>
      <c r="AI14" s="178"/>
      <c r="AJ14" s="165"/>
      <c r="AK14" s="176"/>
      <c r="AL14" s="165"/>
      <c r="AM14" s="192"/>
      <c r="AN14" s="178"/>
      <c r="AO14" s="165"/>
      <c r="AP14" s="176"/>
      <c r="AQ14" s="165"/>
      <c r="AR14" s="165"/>
      <c r="AS14" s="176"/>
      <c r="AT14" s="178"/>
      <c r="AU14" s="165"/>
      <c r="AV14" s="165"/>
      <c r="AW14" s="178"/>
      <c r="AX14" s="165"/>
      <c r="AY14" s="165"/>
      <c r="AZ14" s="178"/>
      <c r="BA14" s="165"/>
      <c r="BB14" s="176"/>
      <c r="BC14" s="165"/>
      <c r="BD14" s="176"/>
      <c r="BE14" s="165"/>
      <c r="BF14" s="176"/>
      <c r="BG14" s="165"/>
      <c r="BH14" s="165"/>
      <c r="BI14" s="165"/>
      <c r="BJ14" s="176"/>
      <c r="BK14" s="165"/>
      <c r="BL14" s="165"/>
      <c r="BM14" s="165"/>
      <c r="BN14" s="184"/>
      <c r="BO14" s="174"/>
      <c r="BP14" s="165"/>
      <c r="BQ14" s="172"/>
      <c r="BR14" s="165"/>
      <c r="BS14" s="167"/>
    </row>
    <row r="15" spans="1:71" ht="16.5" customHeight="1">
      <c r="A15" s="41"/>
      <c r="B15" s="42"/>
      <c r="C15" s="42"/>
      <c r="D15" s="43"/>
      <c r="E15" s="42"/>
      <c r="F15" s="44"/>
      <c r="G15" s="45"/>
      <c r="H15" s="45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3"/>
      <c r="AG15" s="46"/>
      <c r="AH15" s="46"/>
      <c r="AI15" s="46"/>
      <c r="AJ15" s="46"/>
      <c r="AK15" s="47"/>
      <c r="AL15" s="47"/>
      <c r="AM15" s="47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8"/>
      <c r="BR15" s="46"/>
      <c r="BS15" s="46"/>
    </row>
    <row r="16" spans="1:75" s="8" customFormat="1" ht="44.25" customHeight="1">
      <c r="A16" s="49" t="s">
        <v>18</v>
      </c>
      <c r="B16" s="50" t="s">
        <v>19</v>
      </c>
      <c r="C16" s="50"/>
      <c r="D16" s="51"/>
      <c r="E16" s="50"/>
      <c r="F16" s="52" t="e">
        <f>F18+F23+F34+F43+F51+#REF!</f>
        <v>#REF!</v>
      </c>
      <c r="G16" s="52" t="e">
        <f>G18+G23+G34+G43+G51+#REF!</f>
        <v>#REF!</v>
      </c>
      <c r="H16" s="52" t="e">
        <f>H18+H23+H34+H43+H51+#REF!</f>
        <v>#REF!</v>
      </c>
      <c r="I16" s="52" t="e">
        <f>I18+I23+I34+I43+I51+#REF!</f>
        <v>#REF!</v>
      </c>
      <c r="J16" s="52" t="e">
        <f>J18+J23+J34+J43+J51+#REF!</f>
        <v>#REF!</v>
      </c>
      <c r="K16" s="52" t="e">
        <f>K18+K23+K34+K43+K51+#REF!</f>
        <v>#REF!</v>
      </c>
      <c r="L16" s="52" t="e">
        <f>L18+L23+L34+L43+L51+#REF!</f>
        <v>#REF!</v>
      </c>
      <c r="M16" s="52" t="e">
        <f>M18+M23+M34+M43+M51+#REF!</f>
        <v>#REF!</v>
      </c>
      <c r="N16" s="52" t="e">
        <f>N18+N23+N34+N43+N51+#REF!</f>
        <v>#REF!</v>
      </c>
      <c r="O16" s="52" t="e">
        <f>O18+O23+O34+O43+O51+#REF!</f>
        <v>#REF!</v>
      </c>
      <c r="P16" s="52" t="e">
        <f>P18+P23+P34+P43+P51+#REF!</f>
        <v>#REF!</v>
      </c>
      <c r="Q16" s="52" t="e">
        <f>Q18+Q23+Q34+Q43+Q51+#REF!</f>
        <v>#REF!</v>
      </c>
      <c r="R16" s="52" t="e">
        <f>R18+R23+R34+R43+R51+#REF!</f>
        <v>#REF!</v>
      </c>
      <c r="S16" s="52" t="e">
        <f>S18+S23+S34+S43+S51+#REF!</f>
        <v>#REF!</v>
      </c>
      <c r="T16" s="52" t="e">
        <f>T18+T23+T34+T43+T51+#REF!</f>
        <v>#REF!</v>
      </c>
      <c r="U16" s="52" t="e">
        <f>U18+U23+U34+U43+U51+#REF!</f>
        <v>#REF!</v>
      </c>
      <c r="V16" s="52" t="e">
        <f>V18+V23+V34+V43+V51+#REF!</f>
        <v>#REF!</v>
      </c>
      <c r="W16" s="52" t="e">
        <f>W18+W23+W34+W43+W51+#REF!</f>
        <v>#REF!</v>
      </c>
      <c r="X16" s="52" t="e">
        <f>X18+X23+X34+X43+X51+#REF!</f>
        <v>#REF!</v>
      </c>
      <c r="Y16" s="52" t="e">
        <f>Y18+Y23+Y34+Y43+Y51+#REF!</f>
        <v>#REF!</v>
      </c>
      <c r="Z16" s="52" t="e">
        <f>Z18+Z23+Z34+Z43+Z51+#REF!</f>
        <v>#REF!</v>
      </c>
      <c r="AA16" s="52" t="e">
        <f>AA18+AA23+AA34+AA43+AA51+#REF!</f>
        <v>#REF!</v>
      </c>
      <c r="AB16" s="52" t="e">
        <f>AB18+AB23+AB34+AB43+AB51+#REF!</f>
        <v>#REF!</v>
      </c>
      <c r="AC16" s="52" t="e">
        <f>AC18+AC23+AC34+AC43+AC51+#REF!</f>
        <v>#REF!</v>
      </c>
      <c r="AD16" s="52" t="e">
        <f>AD18+AD23+AD34+AD43+AD51+#REF!</f>
        <v>#REF!</v>
      </c>
      <c r="AE16" s="52"/>
      <c r="AF16" s="52" t="e">
        <f>AF18+AF23+AF34+AF43+AF51+#REF!</f>
        <v>#REF!</v>
      </c>
      <c r="AG16" s="52" t="e">
        <f>AG18+AG23+AG34+AG43+AG51+#REF!</f>
        <v>#REF!</v>
      </c>
      <c r="AH16" s="52" t="e">
        <f>AH18+AH23+AH34+AH43+AH51+#REF!</f>
        <v>#REF!</v>
      </c>
      <c r="AI16" s="52" t="e">
        <f>AI18+AI23+AI34+AI43+AI51+#REF!</f>
        <v>#REF!</v>
      </c>
      <c r="AJ16" s="52" t="e">
        <f>AJ18+AJ23+AJ34+AJ43+AJ51+#REF!</f>
        <v>#REF!</v>
      </c>
      <c r="AK16" s="52" t="e">
        <f>AK18+AK23+AK34+AK43+AK51+#REF!</f>
        <v>#REF!</v>
      </c>
      <c r="AL16" s="52" t="e">
        <f>AL18+AL23+AL34+AL43+AL51+#REF!</f>
        <v>#REF!</v>
      </c>
      <c r="AM16" s="52" t="e">
        <f>AM18+AM23+AM34+AM43+AM51+#REF!</f>
        <v>#REF!</v>
      </c>
      <c r="AN16" s="52" t="e">
        <f>AN18+AN23+AN34+AN43+AN51+#REF!+AN39+AN47+AN55</f>
        <v>#REF!</v>
      </c>
      <c r="AO16" s="52" t="e">
        <f>AO18+AO23+AO34+AO43+AO51+#REF!+AO39+AO47+AO55</f>
        <v>#REF!</v>
      </c>
      <c r="AP16" s="52" t="e">
        <f>AP18+AP23+AP34+AP43+AP51+#REF!+AP39+AP47+AP55</f>
        <v>#REF!</v>
      </c>
      <c r="AQ16" s="52" t="e">
        <f>AQ18+AQ23+AQ34+AQ43+AQ51+#REF!+AQ39+AQ47+AQ55</f>
        <v>#REF!</v>
      </c>
      <c r="AR16" s="52" t="e">
        <f>AR18+AR23+AR34+AR43+AR51+#REF!+AR39+AR47+AR55</f>
        <v>#REF!</v>
      </c>
      <c r="AS16" s="52" t="e">
        <f>AS18+AS23+AS34+AS43+AS51+#REF!+AS39+AS47+AS55</f>
        <v>#REF!</v>
      </c>
      <c r="AT16" s="52" t="e">
        <f>AT18+AT23+AT34+AT43+AT51+#REF!+AT39+AT47+AT55</f>
        <v>#REF!</v>
      </c>
      <c r="AU16" s="52" t="e">
        <f>AU18+AU23+AU34+AU43+AU51+#REF!+AU39+AU47+AU55</f>
        <v>#REF!</v>
      </c>
      <c r="AV16" s="52" t="e">
        <f>AV18+AV23+AV34+AV43+AV51+#REF!+AV39+AV47+AV55</f>
        <v>#REF!</v>
      </c>
      <c r="AW16" s="52" t="e">
        <f>AW18+AW23+AW34+AW43+AW51+#REF!+AW39+AW47+AW55</f>
        <v>#REF!</v>
      </c>
      <c r="AX16" s="52" t="e">
        <f>AX18+AX23+AX34+AX43+AX51+#REF!+AX39+AX47+AX55</f>
        <v>#REF!</v>
      </c>
      <c r="AY16" s="52" t="e">
        <f>AY18+AY23+AY34+AY43+AY51+#REF!+AY39+AY47+AY55</f>
        <v>#REF!</v>
      </c>
      <c r="AZ16" s="52" t="e">
        <f>AZ18+AZ23+AZ34+AZ43+AZ51+#REF!+AZ39+AZ47+AZ55</f>
        <v>#REF!</v>
      </c>
      <c r="BA16" s="52" t="e">
        <f>BA18+BA23+BA34+BA43+BA51+#REF!+BA39+BA47+BA55</f>
        <v>#REF!</v>
      </c>
      <c r="BB16" s="52" t="e">
        <f>BB18+BB23+BB34+BB43+BB51+#REF!+BB39+BB47+BB55</f>
        <v>#REF!</v>
      </c>
      <c r="BC16" s="52" t="e">
        <f>BC18+BC23+BC34+BC43+BC51+#REF!+BC39+BC47+BC55</f>
        <v>#REF!</v>
      </c>
      <c r="BD16" s="53"/>
      <c r="BE16" s="53"/>
      <c r="BF16" s="52" t="e">
        <f>BF18+BF23+BF34+BF43+BF51+#REF!+BF39+BF47+BF55</f>
        <v>#REF!</v>
      </c>
      <c r="BG16" s="52" t="e">
        <f>BG18+BG23+BG34+BG43+BG51+#REF!+BG39+BG47+BG55</f>
        <v>#REF!</v>
      </c>
      <c r="BH16" s="52" t="e">
        <f>BH18+BH23+BH34+BH43+BH51+#REF!+BH39+BH47+BH55</f>
        <v>#REF!</v>
      </c>
      <c r="BI16" s="52" t="e">
        <f>BI18+BI23+BI34+BI43+BI51+#REF!+BI39+BI47+BI55</f>
        <v>#REF!</v>
      </c>
      <c r="BJ16" s="52" t="e">
        <f>BJ18+BJ23+BJ34+BJ43+BJ51+#REF!+BJ39+BJ47+BJ55</f>
        <v>#REF!</v>
      </c>
      <c r="BK16" s="52" t="e">
        <f>BK18+BK23+BK34+BK43+BK51+#REF!+BK39+BK47+BK55</f>
        <v>#REF!</v>
      </c>
      <c r="BL16" s="52" t="e">
        <f>BL18+BL23+BL34+BL43+BL51+#REF!+BL39+BL47+BL55</f>
        <v>#REF!</v>
      </c>
      <c r="BM16" s="52" t="e">
        <f>BM18+BM23+BM34+BM43+BM51+#REF!+BM39+BM47+BM55</f>
        <v>#REF!</v>
      </c>
      <c r="BN16" s="52">
        <f>BN18+BN23+BN34+BN43+BN51+BN39+BN47+BN55</f>
        <v>823181</v>
      </c>
      <c r="BO16" s="52"/>
      <c r="BP16" s="52">
        <f>BP18+BP23+BP34+BP43+BP51+BP39+BP47+BP55</f>
        <v>798974</v>
      </c>
      <c r="BQ16" s="52">
        <f>BQ18+BQ23+BQ34+BQ43+BQ51+BQ39+BQ47+BQ55</f>
        <v>115806</v>
      </c>
      <c r="BR16" s="52">
        <f>BR18+BR23+BR34+BR43+BR51+BR39+BR47+BR55</f>
        <v>914780</v>
      </c>
      <c r="BS16" s="52">
        <f>BS18+BS23+BS34+BS43+BS51+BS39+BS47+BS55</f>
        <v>935096</v>
      </c>
      <c r="BT16" s="7"/>
      <c r="BU16" s="7"/>
      <c r="BV16" s="7"/>
      <c r="BW16" s="7"/>
    </row>
    <row r="17" spans="1:75" s="10" customFormat="1" ht="15.75">
      <c r="A17" s="41"/>
      <c r="B17" s="42"/>
      <c r="C17" s="42"/>
      <c r="D17" s="43"/>
      <c r="E17" s="42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4"/>
      <c r="AL17" s="54"/>
      <c r="AM17" s="54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6"/>
      <c r="BR17" s="55"/>
      <c r="BS17" s="55"/>
      <c r="BT17" s="9"/>
      <c r="BU17" s="9"/>
      <c r="BV17" s="9"/>
      <c r="BW17" s="9"/>
    </row>
    <row r="18" spans="1:75" s="12" customFormat="1" ht="75" customHeight="1">
      <c r="A18" s="57" t="s">
        <v>239</v>
      </c>
      <c r="B18" s="58" t="s">
        <v>130</v>
      </c>
      <c r="C18" s="58" t="s">
        <v>131</v>
      </c>
      <c r="D18" s="59"/>
      <c r="E18" s="58"/>
      <c r="F18" s="60">
        <f aca="true" t="shared" si="0" ref="F18:V19">F19</f>
        <v>1116</v>
      </c>
      <c r="G18" s="60">
        <f t="shared" si="0"/>
        <v>351</v>
      </c>
      <c r="H18" s="60">
        <f t="shared" si="0"/>
        <v>1467</v>
      </c>
      <c r="I18" s="60">
        <f t="shared" si="0"/>
        <v>0</v>
      </c>
      <c r="J18" s="60">
        <f t="shared" si="0"/>
        <v>1572</v>
      </c>
      <c r="K18" s="60">
        <f t="shared" si="0"/>
        <v>0</v>
      </c>
      <c r="L18" s="60">
        <f t="shared" si="0"/>
        <v>0</v>
      </c>
      <c r="M18" s="60">
        <f t="shared" si="0"/>
        <v>1572</v>
      </c>
      <c r="N18" s="60">
        <f t="shared" si="0"/>
        <v>-299</v>
      </c>
      <c r="O18" s="60">
        <f t="shared" si="0"/>
        <v>1273</v>
      </c>
      <c r="P18" s="60">
        <f t="shared" si="0"/>
        <v>0</v>
      </c>
      <c r="Q18" s="60">
        <f t="shared" si="0"/>
        <v>1273</v>
      </c>
      <c r="R18" s="60">
        <f t="shared" si="0"/>
        <v>0</v>
      </c>
      <c r="S18" s="60">
        <f t="shared" si="0"/>
        <v>0</v>
      </c>
      <c r="T18" s="60">
        <f t="shared" si="0"/>
        <v>1273</v>
      </c>
      <c r="U18" s="60">
        <f t="shared" si="0"/>
        <v>1273</v>
      </c>
      <c r="V18" s="60">
        <f t="shared" si="0"/>
        <v>0</v>
      </c>
      <c r="W18" s="60">
        <f aca="true" t="shared" si="1" ref="V18:AK19">W19</f>
        <v>0</v>
      </c>
      <c r="X18" s="60">
        <f t="shared" si="1"/>
        <v>1273</v>
      </c>
      <c r="Y18" s="60">
        <f t="shared" si="1"/>
        <v>1273</v>
      </c>
      <c r="Z18" s="60">
        <f t="shared" si="1"/>
        <v>0</v>
      </c>
      <c r="AA18" s="60">
        <f t="shared" si="1"/>
        <v>1273</v>
      </c>
      <c r="AB18" s="60">
        <f t="shared" si="1"/>
        <v>1273</v>
      </c>
      <c r="AC18" s="60">
        <f t="shared" si="1"/>
        <v>0</v>
      </c>
      <c r="AD18" s="60">
        <f t="shared" si="1"/>
        <v>0</v>
      </c>
      <c r="AE18" s="60"/>
      <c r="AF18" s="60">
        <f t="shared" si="1"/>
        <v>1273</v>
      </c>
      <c r="AG18" s="60">
        <f t="shared" si="1"/>
        <v>0</v>
      </c>
      <c r="AH18" s="60">
        <f t="shared" si="1"/>
        <v>1273</v>
      </c>
      <c r="AI18" s="60">
        <f t="shared" si="1"/>
        <v>0</v>
      </c>
      <c r="AJ18" s="60">
        <f t="shared" si="1"/>
        <v>0</v>
      </c>
      <c r="AK18" s="60">
        <f t="shared" si="1"/>
        <v>1273</v>
      </c>
      <c r="AL18" s="60">
        <f aca="true" t="shared" si="2" ref="AI18:AZ19">AL19</f>
        <v>0</v>
      </c>
      <c r="AM18" s="60">
        <f t="shared" si="2"/>
        <v>1273</v>
      </c>
      <c r="AN18" s="60">
        <f t="shared" si="2"/>
        <v>-20</v>
      </c>
      <c r="AO18" s="60">
        <f t="shared" si="2"/>
        <v>1253</v>
      </c>
      <c r="AP18" s="60">
        <f t="shared" si="2"/>
        <v>0</v>
      </c>
      <c r="AQ18" s="60">
        <f t="shared" si="2"/>
        <v>1253</v>
      </c>
      <c r="AR18" s="60">
        <f t="shared" si="2"/>
        <v>0</v>
      </c>
      <c r="AS18" s="60">
        <f t="shared" si="2"/>
        <v>0</v>
      </c>
      <c r="AT18" s="60">
        <f t="shared" si="2"/>
        <v>1253</v>
      </c>
      <c r="AU18" s="60">
        <f t="shared" si="2"/>
        <v>1253</v>
      </c>
      <c r="AV18" s="60">
        <f t="shared" si="2"/>
        <v>0</v>
      </c>
      <c r="AW18" s="60">
        <f t="shared" si="2"/>
        <v>0</v>
      </c>
      <c r="AX18" s="60">
        <f t="shared" si="2"/>
        <v>1253</v>
      </c>
      <c r="AY18" s="60">
        <f t="shared" si="2"/>
        <v>1253</v>
      </c>
      <c r="AZ18" s="60">
        <f t="shared" si="2"/>
        <v>0</v>
      </c>
      <c r="BA18" s="60">
        <f aca="true" t="shared" si="3" ref="AZ18:BC19">BA19</f>
        <v>0</v>
      </c>
      <c r="BB18" s="60">
        <f t="shared" si="3"/>
        <v>1253</v>
      </c>
      <c r="BC18" s="60">
        <f t="shared" si="3"/>
        <v>1253</v>
      </c>
      <c r="BD18" s="61"/>
      <c r="BE18" s="61"/>
      <c r="BF18" s="60">
        <f aca="true" t="shared" si="4" ref="BF18:BS19">BF19</f>
        <v>1253</v>
      </c>
      <c r="BG18" s="60">
        <f t="shared" si="4"/>
        <v>1253</v>
      </c>
      <c r="BH18" s="60">
        <f t="shared" si="4"/>
        <v>0</v>
      </c>
      <c r="BI18" s="60">
        <f t="shared" si="4"/>
        <v>0</v>
      </c>
      <c r="BJ18" s="60">
        <f t="shared" si="4"/>
        <v>1253</v>
      </c>
      <c r="BK18" s="60">
        <f t="shared" si="4"/>
        <v>1253</v>
      </c>
      <c r="BL18" s="60">
        <f t="shared" si="4"/>
        <v>0</v>
      </c>
      <c r="BM18" s="60">
        <f t="shared" si="4"/>
        <v>0</v>
      </c>
      <c r="BN18" s="60">
        <f t="shared" si="4"/>
        <v>1253</v>
      </c>
      <c r="BO18" s="60"/>
      <c r="BP18" s="60">
        <f t="shared" si="4"/>
        <v>1253</v>
      </c>
      <c r="BQ18" s="60">
        <f t="shared" si="4"/>
        <v>41</v>
      </c>
      <c r="BR18" s="60">
        <f t="shared" si="4"/>
        <v>1294</v>
      </c>
      <c r="BS18" s="60">
        <f t="shared" si="4"/>
        <v>1294</v>
      </c>
      <c r="BT18" s="11"/>
      <c r="BU18" s="11"/>
      <c r="BV18" s="11"/>
      <c r="BW18" s="11"/>
    </row>
    <row r="19" spans="1:75" s="14" customFormat="1" ht="73.5" customHeight="1">
      <c r="A19" s="62" t="s">
        <v>136</v>
      </c>
      <c r="B19" s="63" t="s">
        <v>130</v>
      </c>
      <c r="C19" s="63" t="s">
        <v>131</v>
      </c>
      <c r="D19" s="64" t="s">
        <v>127</v>
      </c>
      <c r="E19" s="63"/>
      <c r="F19" s="64">
        <f t="shared" si="0"/>
        <v>1116</v>
      </c>
      <c r="G19" s="64">
        <f t="shared" si="0"/>
        <v>351</v>
      </c>
      <c r="H19" s="64">
        <f t="shared" si="0"/>
        <v>1467</v>
      </c>
      <c r="I19" s="64">
        <f t="shared" si="0"/>
        <v>0</v>
      </c>
      <c r="J19" s="64">
        <f t="shared" si="0"/>
        <v>1572</v>
      </c>
      <c r="K19" s="64">
        <f t="shared" si="0"/>
        <v>0</v>
      </c>
      <c r="L19" s="64">
        <f t="shared" si="0"/>
        <v>0</v>
      </c>
      <c r="M19" s="64">
        <f t="shared" si="0"/>
        <v>1572</v>
      </c>
      <c r="N19" s="64">
        <f t="shared" si="0"/>
        <v>-299</v>
      </c>
      <c r="O19" s="64">
        <f t="shared" si="0"/>
        <v>1273</v>
      </c>
      <c r="P19" s="64">
        <f t="shared" si="0"/>
        <v>0</v>
      </c>
      <c r="Q19" s="64">
        <f t="shared" si="0"/>
        <v>1273</v>
      </c>
      <c r="R19" s="64">
        <f t="shared" si="0"/>
        <v>0</v>
      </c>
      <c r="S19" s="64">
        <f t="shared" si="0"/>
        <v>0</v>
      </c>
      <c r="T19" s="64">
        <f t="shared" si="0"/>
        <v>1273</v>
      </c>
      <c r="U19" s="64">
        <f t="shared" si="0"/>
        <v>1273</v>
      </c>
      <c r="V19" s="64">
        <f t="shared" si="1"/>
        <v>0</v>
      </c>
      <c r="W19" s="64">
        <f t="shared" si="1"/>
        <v>0</v>
      </c>
      <c r="X19" s="64">
        <f t="shared" si="1"/>
        <v>1273</v>
      </c>
      <c r="Y19" s="64">
        <f t="shared" si="1"/>
        <v>1273</v>
      </c>
      <c r="Z19" s="64">
        <f t="shared" si="1"/>
        <v>0</v>
      </c>
      <c r="AA19" s="64">
        <f t="shared" si="1"/>
        <v>1273</v>
      </c>
      <c r="AB19" s="64">
        <f t="shared" si="1"/>
        <v>1273</v>
      </c>
      <c r="AC19" s="64">
        <f t="shared" si="1"/>
        <v>0</v>
      </c>
      <c r="AD19" s="64">
        <f t="shared" si="1"/>
        <v>0</v>
      </c>
      <c r="AE19" s="64"/>
      <c r="AF19" s="64">
        <f t="shared" si="1"/>
        <v>1273</v>
      </c>
      <c r="AG19" s="64">
        <f t="shared" si="1"/>
        <v>0</v>
      </c>
      <c r="AH19" s="64">
        <f t="shared" si="1"/>
        <v>1273</v>
      </c>
      <c r="AI19" s="64">
        <f t="shared" si="2"/>
        <v>0</v>
      </c>
      <c r="AJ19" s="64">
        <f t="shared" si="2"/>
        <v>0</v>
      </c>
      <c r="AK19" s="64">
        <f t="shared" si="2"/>
        <v>1273</v>
      </c>
      <c r="AL19" s="64">
        <f t="shared" si="2"/>
        <v>0</v>
      </c>
      <c r="AM19" s="64">
        <f t="shared" si="2"/>
        <v>1273</v>
      </c>
      <c r="AN19" s="64">
        <f t="shared" si="2"/>
        <v>-20</v>
      </c>
      <c r="AO19" s="64">
        <f t="shared" si="2"/>
        <v>1253</v>
      </c>
      <c r="AP19" s="64">
        <f t="shared" si="2"/>
        <v>0</v>
      </c>
      <c r="AQ19" s="64">
        <f t="shared" si="2"/>
        <v>1253</v>
      </c>
      <c r="AR19" s="64">
        <f t="shared" si="2"/>
        <v>0</v>
      </c>
      <c r="AS19" s="64">
        <f t="shared" si="2"/>
        <v>0</v>
      </c>
      <c r="AT19" s="64">
        <f t="shared" si="2"/>
        <v>1253</v>
      </c>
      <c r="AU19" s="64">
        <f t="shared" si="2"/>
        <v>1253</v>
      </c>
      <c r="AV19" s="64">
        <f t="shared" si="2"/>
        <v>0</v>
      </c>
      <c r="AW19" s="64">
        <f t="shared" si="2"/>
        <v>0</v>
      </c>
      <c r="AX19" s="64">
        <f t="shared" si="2"/>
        <v>1253</v>
      </c>
      <c r="AY19" s="64">
        <f t="shared" si="2"/>
        <v>1253</v>
      </c>
      <c r="AZ19" s="64">
        <f t="shared" si="3"/>
        <v>0</v>
      </c>
      <c r="BA19" s="64">
        <f t="shared" si="3"/>
        <v>0</v>
      </c>
      <c r="BB19" s="64">
        <f t="shared" si="3"/>
        <v>1253</v>
      </c>
      <c r="BC19" s="64">
        <f t="shared" si="3"/>
        <v>1253</v>
      </c>
      <c r="BD19" s="65"/>
      <c r="BE19" s="65"/>
      <c r="BF19" s="64">
        <f t="shared" si="4"/>
        <v>1253</v>
      </c>
      <c r="BG19" s="64">
        <f t="shared" si="4"/>
        <v>1253</v>
      </c>
      <c r="BH19" s="64">
        <f t="shared" si="4"/>
        <v>0</v>
      </c>
      <c r="BI19" s="64">
        <f t="shared" si="4"/>
        <v>0</v>
      </c>
      <c r="BJ19" s="64">
        <f t="shared" si="4"/>
        <v>1253</v>
      </c>
      <c r="BK19" s="64">
        <f t="shared" si="4"/>
        <v>1253</v>
      </c>
      <c r="BL19" s="64">
        <f t="shared" si="4"/>
        <v>0</v>
      </c>
      <c r="BM19" s="64">
        <f t="shared" si="4"/>
        <v>0</v>
      </c>
      <c r="BN19" s="64">
        <f t="shared" si="4"/>
        <v>1253</v>
      </c>
      <c r="BO19" s="64"/>
      <c r="BP19" s="64">
        <f t="shared" si="4"/>
        <v>1253</v>
      </c>
      <c r="BQ19" s="64">
        <f>BQ20+BQ21</f>
        <v>41</v>
      </c>
      <c r="BR19" s="64">
        <f>BR20+BR21</f>
        <v>1294</v>
      </c>
      <c r="BS19" s="64">
        <f>BS20+BS21</f>
        <v>1294</v>
      </c>
      <c r="BT19" s="13"/>
      <c r="BU19" s="13"/>
      <c r="BV19" s="13"/>
      <c r="BW19" s="13"/>
    </row>
    <row r="20" spans="1:75" s="16" customFormat="1" ht="34.5" customHeight="1">
      <c r="A20" s="66" t="s">
        <v>132</v>
      </c>
      <c r="B20" s="63" t="s">
        <v>130</v>
      </c>
      <c r="C20" s="63" t="s">
        <v>131</v>
      </c>
      <c r="D20" s="63" t="s">
        <v>127</v>
      </c>
      <c r="E20" s="63" t="s">
        <v>133</v>
      </c>
      <c r="F20" s="64">
        <v>1116</v>
      </c>
      <c r="G20" s="64">
        <f>H20-F20</f>
        <v>351</v>
      </c>
      <c r="H20" s="64">
        <v>1467</v>
      </c>
      <c r="I20" s="67"/>
      <c r="J20" s="64">
        <v>1572</v>
      </c>
      <c r="K20" s="67"/>
      <c r="L20" s="67"/>
      <c r="M20" s="64">
        <v>1572</v>
      </c>
      <c r="N20" s="64">
        <f>O20-M20</f>
        <v>-299</v>
      </c>
      <c r="O20" s="64">
        <v>1273</v>
      </c>
      <c r="P20" s="64"/>
      <c r="Q20" s="64">
        <v>1273</v>
      </c>
      <c r="R20" s="68"/>
      <c r="S20" s="68"/>
      <c r="T20" s="64">
        <f>O20+R20</f>
        <v>1273</v>
      </c>
      <c r="U20" s="64">
        <f>Q20+S20</f>
        <v>1273</v>
      </c>
      <c r="V20" s="68"/>
      <c r="W20" s="68"/>
      <c r="X20" s="64">
        <f>T20+V20</f>
        <v>1273</v>
      </c>
      <c r="Y20" s="64">
        <f>U20+W20</f>
        <v>1273</v>
      </c>
      <c r="Z20" s="68"/>
      <c r="AA20" s="64">
        <f>X20+Z20</f>
        <v>1273</v>
      </c>
      <c r="AB20" s="64">
        <f>Y20</f>
        <v>1273</v>
      </c>
      <c r="AC20" s="68"/>
      <c r="AD20" s="68"/>
      <c r="AE20" s="68"/>
      <c r="AF20" s="64">
        <f>AA20+AC20</f>
        <v>1273</v>
      </c>
      <c r="AG20" s="68"/>
      <c r="AH20" s="64">
        <f>AB20</f>
        <v>1273</v>
      </c>
      <c r="AI20" s="68"/>
      <c r="AJ20" s="68"/>
      <c r="AK20" s="64">
        <f>AF20+AI20</f>
        <v>1273</v>
      </c>
      <c r="AL20" s="64">
        <f>AG20</f>
        <v>0</v>
      </c>
      <c r="AM20" s="64">
        <f>AH20+AJ20</f>
        <v>1273</v>
      </c>
      <c r="AN20" s="64">
        <f>AO20-AM20</f>
        <v>-20</v>
      </c>
      <c r="AO20" s="64">
        <v>1253</v>
      </c>
      <c r="AP20" s="64"/>
      <c r="AQ20" s="64">
        <v>1253</v>
      </c>
      <c r="AR20" s="64"/>
      <c r="AS20" s="68"/>
      <c r="AT20" s="64">
        <f>AO20+AR20</f>
        <v>1253</v>
      </c>
      <c r="AU20" s="64">
        <f>AQ20+AS20</f>
        <v>1253</v>
      </c>
      <c r="AV20" s="68"/>
      <c r="AW20" s="68"/>
      <c r="AX20" s="64">
        <f>AT20+AV20</f>
        <v>1253</v>
      </c>
      <c r="AY20" s="64">
        <f>AU20</f>
        <v>1253</v>
      </c>
      <c r="AZ20" s="68"/>
      <c r="BA20" s="68"/>
      <c r="BB20" s="64">
        <f>AX20+AZ20</f>
        <v>1253</v>
      </c>
      <c r="BC20" s="64">
        <f>AY20+BA20</f>
        <v>1253</v>
      </c>
      <c r="BD20" s="68"/>
      <c r="BE20" s="68"/>
      <c r="BF20" s="64">
        <f>BB20+BD20</f>
        <v>1253</v>
      </c>
      <c r="BG20" s="64">
        <f>BC20+BE20</f>
        <v>1253</v>
      </c>
      <c r="BH20" s="68"/>
      <c r="BI20" s="68"/>
      <c r="BJ20" s="64">
        <f>BB20+BH20</f>
        <v>1253</v>
      </c>
      <c r="BK20" s="64">
        <f>BC20+BI20</f>
        <v>1253</v>
      </c>
      <c r="BL20" s="68"/>
      <c r="BM20" s="68"/>
      <c r="BN20" s="64">
        <f>BJ20+BL20</f>
        <v>1253</v>
      </c>
      <c r="BO20" s="64"/>
      <c r="BP20" s="64">
        <f>BK20+BM20</f>
        <v>1253</v>
      </c>
      <c r="BQ20" s="64">
        <f>BR20-BP20</f>
        <v>-1253</v>
      </c>
      <c r="BR20" s="64"/>
      <c r="BS20" s="64"/>
      <c r="BT20" s="15"/>
      <c r="BU20" s="15"/>
      <c r="BV20" s="15"/>
      <c r="BW20" s="15"/>
    </row>
    <row r="21" spans="1:75" s="16" customFormat="1" ht="21.75" customHeight="1">
      <c r="A21" s="66" t="s">
        <v>109</v>
      </c>
      <c r="B21" s="63" t="s">
        <v>130</v>
      </c>
      <c r="C21" s="63" t="s">
        <v>131</v>
      </c>
      <c r="D21" s="63" t="s">
        <v>127</v>
      </c>
      <c r="E21" s="63">
        <v>500</v>
      </c>
      <c r="F21" s="64"/>
      <c r="G21" s="64"/>
      <c r="H21" s="64"/>
      <c r="I21" s="67"/>
      <c r="J21" s="64"/>
      <c r="K21" s="67"/>
      <c r="L21" s="67"/>
      <c r="M21" s="64"/>
      <c r="N21" s="64"/>
      <c r="O21" s="64"/>
      <c r="P21" s="64"/>
      <c r="Q21" s="64"/>
      <c r="R21" s="68"/>
      <c r="S21" s="68"/>
      <c r="T21" s="64"/>
      <c r="U21" s="64"/>
      <c r="V21" s="68"/>
      <c r="W21" s="68"/>
      <c r="X21" s="64"/>
      <c r="Y21" s="64"/>
      <c r="Z21" s="68"/>
      <c r="AA21" s="64"/>
      <c r="AB21" s="64"/>
      <c r="AC21" s="68"/>
      <c r="AD21" s="68"/>
      <c r="AE21" s="68"/>
      <c r="AF21" s="64"/>
      <c r="AG21" s="68"/>
      <c r="AH21" s="64"/>
      <c r="AI21" s="68"/>
      <c r="AJ21" s="68"/>
      <c r="AK21" s="64"/>
      <c r="AL21" s="64"/>
      <c r="AM21" s="64"/>
      <c r="AN21" s="64"/>
      <c r="AO21" s="64"/>
      <c r="AP21" s="64"/>
      <c r="AQ21" s="64"/>
      <c r="AR21" s="64"/>
      <c r="AS21" s="68"/>
      <c r="AT21" s="64"/>
      <c r="AU21" s="64"/>
      <c r="AV21" s="68"/>
      <c r="AW21" s="68"/>
      <c r="AX21" s="64"/>
      <c r="AY21" s="64"/>
      <c r="AZ21" s="68"/>
      <c r="BA21" s="68"/>
      <c r="BB21" s="64"/>
      <c r="BC21" s="64"/>
      <c r="BD21" s="68"/>
      <c r="BE21" s="68"/>
      <c r="BF21" s="64"/>
      <c r="BG21" s="64"/>
      <c r="BH21" s="68"/>
      <c r="BI21" s="68"/>
      <c r="BJ21" s="64"/>
      <c r="BK21" s="64"/>
      <c r="BL21" s="68"/>
      <c r="BM21" s="68"/>
      <c r="BN21" s="64"/>
      <c r="BO21" s="64"/>
      <c r="BP21" s="64"/>
      <c r="BQ21" s="64">
        <f>BR21-BP21</f>
        <v>1294</v>
      </c>
      <c r="BR21" s="64">
        <v>1294</v>
      </c>
      <c r="BS21" s="64">
        <v>1294</v>
      </c>
      <c r="BT21" s="15"/>
      <c r="BU21" s="15"/>
      <c r="BV21" s="15"/>
      <c r="BW21" s="15"/>
    </row>
    <row r="22" spans="1:75" s="10" customFormat="1" ht="19.5" customHeight="1">
      <c r="A22" s="69"/>
      <c r="B22" s="42"/>
      <c r="C22" s="42"/>
      <c r="D22" s="43"/>
      <c r="E22" s="42"/>
      <c r="F22" s="54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4"/>
      <c r="AL22" s="54"/>
      <c r="AM22" s="54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6"/>
      <c r="BR22" s="55"/>
      <c r="BS22" s="55"/>
      <c r="BT22" s="9"/>
      <c r="BU22" s="9"/>
      <c r="BV22" s="9"/>
      <c r="BW22" s="9"/>
    </row>
    <row r="23" spans="1:75" s="12" customFormat="1" ht="92.25" customHeight="1">
      <c r="A23" s="57" t="s">
        <v>134</v>
      </c>
      <c r="B23" s="58" t="s">
        <v>130</v>
      </c>
      <c r="C23" s="58" t="s">
        <v>135</v>
      </c>
      <c r="D23" s="70"/>
      <c r="E23" s="58"/>
      <c r="F23" s="71">
        <f aca="true" t="shared" si="5" ref="F23:AD23">F24+F27+F30</f>
        <v>87504</v>
      </c>
      <c r="G23" s="71">
        <f t="shared" si="5"/>
        <v>22625</v>
      </c>
      <c r="H23" s="71">
        <f t="shared" si="5"/>
        <v>110129</v>
      </c>
      <c r="I23" s="71">
        <f t="shared" si="5"/>
        <v>0</v>
      </c>
      <c r="J23" s="71">
        <f t="shared" si="5"/>
        <v>117159</v>
      </c>
      <c r="K23" s="71">
        <f t="shared" si="5"/>
        <v>0</v>
      </c>
      <c r="L23" s="71">
        <f t="shared" si="5"/>
        <v>0</v>
      </c>
      <c r="M23" s="71">
        <f t="shared" si="5"/>
        <v>117159</v>
      </c>
      <c r="N23" s="71">
        <f t="shared" si="5"/>
        <v>-37634</v>
      </c>
      <c r="O23" s="71">
        <f t="shared" si="5"/>
        <v>79525</v>
      </c>
      <c r="P23" s="71">
        <f t="shared" si="5"/>
        <v>0</v>
      </c>
      <c r="Q23" s="71">
        <f t="shared" si="5"/>
        <v>79525</v>
      </c>
      <c r="R23" s="71">
        <f t="shared" si="5"/>
        <v>0</v>
      </c>
      <c r="S23" s="71">
        <f t="shared" si="5"/>
        <v>0</v>
      </c>
      <c r="T23" s="71">
        <f t="shared" si="5"/>
        <v>79525</v>
      </c>
      <c r="U23" s="71">
        <f t="shared" si="5"/>
        <v>79525</v>
      </c>
      <c r="V23" s="71">
        <f t="shared" si="5"/>
        <v>0</v>
      </c>
      <c r="W23" s="71">
        <f t="shared" si="5"/>
        <v>0</v>
      </c>
      <c r="X23" s="71">
        <f t="shared" si="5"/>
        <v>79525</v>
      </c>
      <c r="Y23" s="71">
        <f t="shared" si="5"/>
        <v>79525</v>
      </c>
      <c r="Z23" s="71">
        <f t="shared" si="5"/>
        <v>0</v>
      </c>
      <c r="AA23" s="71">
        <f t="shared" si="5"/>
        <v>79525</v>
      </c>
      <c r="AB23" s="71">
        <f t="shared" si="5"/>
        <v>79525</v>
      </c>
      <c r="AC23" s="71">
        <f t="shared" si="5"/>
        <v>0</v>
      </c>
      <c r="AD23" s="71">
        <f t="shared" si="5"/>
        <v>0</v>
      </c>
      <c r="AE23" s="71"/>
      <c r="AF23" s="71">
        <f aca="true" t="shared" si="6" ref="AF23:BC23">AF24+AF27+AF30</f>
        <v>79525</v>
      </c>
      <c r="AG23" s="71">
        <f t="shared" si="6"/>
        <v>0</v>
      </c>
      <c r="AH23" s="71">
        <f t="shared" si="6"/>
        <v>79525</v>
      </c>
      <c r="AI23" s="71">
        <f t="shared" si="6"/>
        <v>0</v>
      </c>
      <c r="AJ23" s="71">
        <f t="shared" si="6"/>
        <v>0</v>
      </c>
      <c r="AK23" s="71">
        <f t="shared" si="6"/>
        <v>79525</v>
      </c>
      <c r="AL23" s="71">
        <f t="shared" si="6"/>
        <v>0</v>
      </c>
      <c r="AM23" s="71">
        <f t="shared" si="6"/>
        <v>79525</v>
      </c>
      <c r="AN23" s="71">
        <f t="shared" si="6"/>
        <v>-6582</v>
      </c>
      <c r="AO23" s="71">
        <f t="shared" si="6"/>
        <v>72943</v>
      </c>
      <c r="AP23" s="71">
        <f t="shared" si="6"/>
        <v>0</v>
      </c>
      <c r="AQ23" s="71">
        <f t="shared" si="6"/>
        <v>72943</v>
      </c>
      <c r="AR23" s="71">
        <f t="shared" si="6"/>
        <v>0</v>
      </c>
      <c r="AS23" s="71">
        <f t="shared" si="6"/>
        <v>0</v>
      </c>
      <c r="AT23" s="71">
        <f t="shared" si="6"/>
        <v>72943</v>
      </c>
      <c r="AU23" s="71">
        <f t="shared" si="6"/>
        <v>72943</v>
      </c>
      <c r="AV23" s="71">
        <f t="shared" si="6"/>
        <v>0</v>
      </c>
      <c r="AW23" s="71">
        <f t="shared" si="6"/>
        <v>0</v>
      </c>
      <c r="AX23" s="71">
        <f t="shared" si="6"/>
        <v>72943</v>
      </c>
      <c r="AY23" s="71">
        <f t="shared" si="6"/>
        <v>72943</v>
      </c>
      <c r="AZ23" s="71">
        <f t="shared" si="6"/>
        <v>0</v>
      </c>
      <c r="BA23" s="71">
        <f t="shared" si="6"/>
        <v>0</v>
      </c>
      <c r="BB23" s="71">
        <f t="shared" si="6"/>
        <v>72943</v>
      </c>
      <c r="BC23" s="71">
        <f t="shared" si="6"/>
        <v>72943</v>
      </c>
      <c r="BD23" s="61"/>
      <c r="BE23" s="61"/>
      <c r="BF23" s="71">
        <f aca="true" t="shared" si="7" ref="BF23:BN23">BF24+BF27+BF30</f>
        <v>72943</v>
      </c>
      <c r="BG23" s="71">
        <f t="shared" si="7"/>
        <v>72943</v>
      </c>
      <c r="BH23" s="71">
        <f t="shared" si="7"/>
        <v>0</v>
      </c>
      <c r="BI23" s="71">
        <f t="shared" si="7"/>
        <v>0</v>
      </c>
      <c r="BJ23" s="71">
        <f t="shared" si="7"/>
        <v>72943</v>
      </c>
      <c r="BK23" s="71">
        <f t="shared" si="7"/>
        <v>72943</v>
      </c>
      <c r="BL23" s="71">
        <f t="shared" si="7"/>
        <v>0</v>
      </c>
      <c r="BM23" s="71">
        <f t="shared" si="7"/>
        <v>0</v>
      </c>
      <c r="BN23" s="71">
        <f t="shared" si="7"/>
        <v>72943</v>
      </c>
      <c r="BO23" s="71"/>
      <c r="BP23" s="71">
        <f>BP24+BP27+BP30</f>
        <v>72943</v>
      </c>
      <c r="BQ23" s="71">
        <f>BQ24+BQ27+BQ30</f>
        <v>5974</v>
      </c>
      <c r="BR23" s="71">
        <f>BR24+BR27+BR30</f>
        <v>78917</v>
      </c>
      <c r="BS23" s="71">
        <f>BS24+BS27+BS30</f>
        <v>78917</v>
      </c>
      <c r="BT23" s="11"/>
      <c r="BU23" s="11"/>
      <c r="BV23" s="11"/>
      <c r="BW23" s="11"/>
    </row>
    <row r="24" spans="1:75" s="14" customFormat="1" ht="69" customHeight="1">
      <c r="A24" s="66" t="s">
        <v>136</v>
      </c>
      <c r="B24" s="72" t="s">
        <v>130</v>
      </c>
      <c r="C24" s="72" t="s">
        <v>135</v>
      </c>
      <c r="D24" s="73" t="s">
        <v>127</v>
      </c>
      <c r="E24" s="72"/>
      <c r="F24" s="74">
        <f aca="true" t="shared" si="8" ref="F24:BC24">F25</f>
        <v>85663</v>
      </c>
      <c r="G24" s="74">
        <f t="shared" si="8"/>
        <v>21771</v>
      </c>
      <c r="H24" s="74">
        <f t="shared" si="8"/>
        <v>107434</v>
      </c>
      <c r="I24" s="74">
        <f t="shared" si="8"/>
        <v>0</v>
      </c>
      <c r="J24" s="74">
        <f t="shared" si="8"/>
        <v>114272</v>
      </c>
      <c r="K24" s="74">
        <f t="shared" si="8"/>
        <v>0</v>
      </c>
      <c r="L24" s="74">
        <f t="shared" si="8"/>
        <v>0</v>
      </c>
      <c r="M24" s="74">
        <f t="shared" si="8"/>
        <v>114272</v>
      </c>
      <c r="N24" s="74">
        <f t="shared" si="8"/>
        <v>-36818</v>
      </c>
      <c r="O24" s="74">
        <f t="shared" si="8"/>
        <v>77454</v>
      </c>
      <c r="P24" s="74">
        <f t="shared" si="8"/>
        <v>0</v>
      </c>
      <c r="Q24" s="74">
        <f t="shared" si="8"/>
        <v>77454</v>
      </c>
      <c r="R24" s="74">
        <f t="shared" si="8"/>
        <v>0</v>
      </c>
      <c r="S24" s="74">
        <f t="shared" si="8"/>
        <v>0</v>
      </c>
      <c r="T24" s="74">
        <f t="shared" si="8"/>
        <v>77454</v>
      </c>
      <c r="U24" s="74">
        <f t="shared" si="8"/>
        <v>77454</v>
      </c>
      <c r="V24" s="74">
        <f t="shared" si="8"/>
        <v>0</v>
      </c>
      <c r="W24" s="74">
        <f t="shared" si="8"/>
        <v>0</v>
      </c>
      <c r="X24" s="74">
        <f t="shared" si="8"/>
        <v>77454</v>
      </c>
      <c r="Y24" s="74">
        <f t="shared" si="8"/>
        <v>77454</v>
      </c>
      <c r="Z24" s="74">
        <f t="shared" si="8"/>
        <v>0</v>
      </c>
      <c r="AA24" s="74">
        <f t="shared" si="8"/>
        <v>77454</v>
      </c>
      <c r="AB24" s="74">
        <f t="shared" si="8"/>
        <v>77454</v>
      </c>
      <c r="AC24" s="74">
        <f t="shared" si="8"/>
        <v>0</v>
      </c>
      <c r="AD24" s="74">
        <f t="shared" si="8"/>
        <v>0</v>
      </c>
      <c r="AE24" s="74"/>
      <c r="AF24" s="74">
        <f t="shared" si="8"/>
        <v>77454</v>
      </c>
      <c r="AG24" s="74">
        <f t="shared" si="8"/>
        <v>0</v>
      </c>
      <c r="AH24" s="74">
        <f t="shared" si="8"/>
        <v>77454</v>
      </c>
      <c r="AI24" s="74">
        <f t="shared" si="8"/>
        <v>0</v>
      </c>
      <c r="AJ24" s="74">
        <f t="shared" si="8"/>
        <v>0</v>
      </c>
      <c r="AK24" s="74">
        <f t="shared" si="8"/>
        <v>77454</v>
      </c>
      <c r="AL24" s="74">
        <f t="shared" si="8"/>
        <v>0</v>
      </c>
      <c r="AM24" s="74">
        <f t="shared" si="8"/>
        <v>77454</v>
      </c>
      <c r="AN24" s="74">
        <f t="shared" si="8"/>
        <v>-6616</v>
      </c>
      <c r="AO24" s="74">
        <f t="shared" si="8"/>
        <v>70838</v>
      </c>
      <c r="AP24" s="74">
        <f t="shared" si="8"/>
        <v>0</v>
      </c>
      <c r="AQ24" s="74">
        <f t="shared" si="8"/>
        <v>70838</v>
      </c>
      <c r="AR24" s="74">
        <f t="shared" si="8"/>
        <v>0</v>
      </c>
      <c r="AS24" s="74">
        <f t="shared" si="8"/>
        <v>0</v>
      </c>
      <c r="AT24" s="74">
        <f t="shared" si="8"/>
        <v>70838</v>
      </c>
      <c r="AU24" s="74">
        <f t="shared" si="8"/>
        <v>70838</v>
      </c>
      <c r="AV24" s="74">
        <f t="shared" si="8"/>
        <v>0</v>
      </c>
      <c r="AW24" s="74">
        <f t="shared" si="8"/>
        <v>0</v>
      </c>
      <c r="AX24" s="74">
        <f t="shared" si="8"/>
        <v>70838</v>
      </c>
      <c r="AY24" s="74">
        <f t="shared" si="8"/>
        <v>70838</v>
      </c>
      <c r="AZ24" s="74">
        <f t="shared" si="8"/>
        <v>0</v>
      </c>
      <c r="BA24" s="74">
        <f t="shared" si="8"/>
        <v>0</v>
      </c>
      <c r="BB24" s="74">
        <f t="shared" si="8"/>
        <v>70838</v>
      </c>
      <c r="BC24" s="74">
        <f t="shared" si="8"/>
        <v>70838</v>
      </c>
      <c r="BD24" s="65"/>
      <c r="BE24" s="65"/>
      <c r="BF24" s="74">
        <f aca="true" t="shared" si="9" ref="BF24:BP24">BF25</f>
        <v>70838</v>
      </c>
      <c r="BG24" s="74">
        <f t="shared" si="9"/>
        <v>70838</v>
      </c>
      <c r="BH24" s="74">
        <f t="shared" si="9"/>
        <v>0</v>
      </c>
      <c r="BI24" s="74">
        <f t="shared" si="9"/>
        <v>0</v>
      </c>
      <c r="BJ24" s="74">
        <f t="shared" si="9"/>
        <v>70838</v>
      </c>
      <c r="BK24" s="74">
        <f t="shared" si="9"/>
        <v>70838</v>
      </c>
      <c r="BL24" s="74">
        <f t="shared" si="9"/>
        <v>0</v>
      </c>
      <c r="BM24" s="74">
        <f t="shared" si="9"/>
        <v>0</v>
      </c>
      <c r="BN24" s="74">
        <f t="shared" si="9"/>
        <v>70838</v>
      </c>
      <c r="BO24" s="74"/>
      <c r="BP24" s="74">
        <f t="shared" si="9"/>
        <v>70838</v>
      </c>
      <c r="BQ24" s="74">
        <f>BQ25+BQ26</f>
        <v>5905</v>
      </c>
      <c r="BR24" s="74">
        <f>BR25+BR26</f>
        <v>76743</v>
      </c>
      <c r="BS24" s="74">
        <f>BS25+BS26</f>
        <v>76743</v>
      </c>
      <c r="BT24" s="13"/>
      <c r="BU24" s="13"/>
      <c r="BV24" s="13"/>
      <c r="BW24" s="13"/>
    </row>
    <row r="25" spans="1:75" s="16" customFormat="1" ht="33" customHeight="1">
      <c r="A25" s="66" t="s">
        <v>132</v>
      </c>
      <c r="B25" s="72" t="s">
        <v>130</v>
      </c>
      <c r="C25" s="72" t="s">
        <v>135</v>
      </c>
      <c r="D25" s="73" t="s">
        <v>127</v>
      </c>
      <c r="E25" s="72" t="s">
        <v>133</v>
      </c>
      <c r="F25" s="64">
        <v>85663</v>
      </c>
      <c r="G25" s="64">
        <f>H25-F25</f>
        <v>21771</v>
      </c>
      <c r="H25" s="75">
        <v>107434</v>
      </c>
      <c r="I25" s="75"/>
      <c r="J25" s="75">
        <v>114272</v>
      </c>
      <c r="K25" s="76"/>
      <c r="L25" s="76"/>
      <c r="M25" s="64">
        <v>114272</v>
      </c>
      <c r="N25" s="64">
        <f>O25-M25</f>
        <v>-36818</v>
      </c>
      <c r="O25" s="64">
        <v>77454</v>
      </c>
      <c r="P25" s="64"/>
      <c r="Q25" s="64">
        <v>77454</v>
      </c>
      <c r="R25" s="68"/>
      <c r="S25" s="68"/>
      <c r="T25" s="64">
        <f>O25+R25</f>
        <v>77454</v>
      </c>
      <c r="U25" s="64">
        <f>Q25+S25</f>
        <v>77454</v>
      </c>
      <c r="V25" s="68"/>
      <c r="W25" s="68"/>
      <c r="X25" s="64">
        <f>T25+V25</f>
        <v>77454</v>
      </c>
      <c r="Y25" s="64">
        <f>U25+W25</f>
        <v>77454</v>
      </c>
      <c r="Z25" s="68"/>
      <c r="AA25" s="64">
        <f>X25+Z25</f>
        <v>77454</v>
      </c>
      <c r="AB25" s="64">
        <f>Y25</f>
        <v>77454</v>
      </c>
      <c r="AC25" s="68"/>
      <c r="AD25" s="68"/>
      <c r="AE25" s="68"/>
      <c r="AF25" s="64">
        <f>AA25+AC25</f>
        <v>77454</v>
      </c>
      <c r="AG25" s="68"/>
      <c r="AH25" s="64">
        <f>AB25</f>
        <v>77454</v>
      </c>
      <c r="AI25" s="68"/>
      <c r="AJ25" s="68"/>
      <c r="AK25" s="64">
        <f>AF25+AI25</f>
        <v>77454</v>
      </c>
      <c r="AL25" s="64">
        <f>AG25</f>
        <v>0</v>
      </c>
      <c r="AM25" s="64">
        <f>AH25+AJ25</f>
        <v>77454</v>
      </c>
      <c r="AN25" s="64">
        <f>AO25-AM25</f>
        <v>-6616</v>
      </c>
      <c r="AO25" s="64">
        <v>70838</v>
      </c>
      <c r="AP25" s="64"/>
      <c r="AQ25" s="64">
        <v>70838</v>
      </c>
      <c r="AR25" s="64"/>
      <c r="AS25" s="68"/>
      <c r="AT25" s="64">
        <f>AO25+AR25</f>
        <v>70838</v>
      </c>
      <c r="AU25" s="64">
        <f>AQ25+AS25</f>
        <v>70838</v>
      </c>
      <c r="AV25" s="68"/>
      <c r="AW25" s="68"/>
      <c r="AX25" s="64">
        <f>AT25+AV25</f>
        <v>70838</v>
      </c>
      <c r="AY25" s="64">
        <f>AU25</f>
        <v>70838</v>
      </c>
      <c r="AZ25" s="68"/>
      <c r="BA25" s="68"/>
      <c r="BB25" s="64">
        <f>AX25+AZ25</f>
        <v>70838</v>
      </c>
      <c r="BC25" s="64">
        <f>AY25+BA25</f>
        <v>70838</v>
      </c>
      <c r="BD25" s="68"/>
      <c r="BE25" s="68"/>
      <c r="BF25" s="64">
        <f>BB25+BD25</f>
        <v>70838</v>
      </c>
      <c r="BG25" s="64">
        <f>BC25+BE25</f>
        <v>70838</v>
      </c>
      <c r="BH25" s="68"/>
      <c r="BI25" s="68"/>
      <c r="BJ25" s="64">
        <f>BB25+BH25</f>
        <v>70838</v>
      </c>
      <c r="BK25" s="64">
        <f>BC25+BI25</f>
        <v>70838</v>
      </c>
      <c r="BL25" s="68"/>
      <c r="BM25" s="68"/>
      <c r="BN25" s="64">
        <f>BJ25+BL25</f>
        <v>70838</v>
      </c>
      <c r="BO25" s="64"/>
      <c r="BP25" s="64">
        <f>BK25+BM25</f>
        <v>70838</v>
      </c>
      <c r="BQ25" s="64">
        <f>BR25-BP25</f>
        <v>-70838</v>
      </c>
      <c r="BR25" s="64"/>
      <c r="BS25" s="64"/>
      <c r="BT25" s="15"/>
      <c r="BU25" s="15"/>
      <c r="BV25" s="15"/>
      <c r="BW25" s="15"/>
    </row>
    <row r="26" spans="1:75" s="16" customFormat="1" ht="19.5" customHeight="1">
      <c r="A26" s="66" t="s">
        <v>109</v>
      </c>
      <c r="B26" s="72" t="s">
        <v>130</v>
      </c>
      <c r="C26" s="72" t="s">
        <v>135</v>
      </c>
      <c r="D26" s="73" t="s">
        <v>127</v>
      </c>
      <c r="E26" s="72" t="s">
        <v>221</v>
      </c>
      <c r="F26" s="64"/>
      <c r="G26" s="64"/>
      <c r="H26" s="75"/>
      <c r="I26" s="75"/>
      <c r="J26" s="75"/>
      <c r="K26" s="76"/>
      <c r="L26" s="76"/>
      <c r="M26" s="64"/>
      <c r="N26" s="64"/>
      <c r="O26" s="64"/>
      <c r="P26" s="64"/>
      <c r="Q26" s="64"/>
      <c r="R26" s="68"/>
      <c r="S26" s="68"/>
      <c r="T26" s="64"/>
      <c r="U26" s="64"/>
      <c r="V26" s="68"/>
      <c r="W26" s="68"/>
      <c r="X26" s="64"/>
      <c r="Y26" s="64"/>
      <c r="Z26" s="68"/>
      <c r="AA26" s="64"/>
      <c r="AB26" s="64"/>
      <c r="AC26" s="68"/>
      <c r="AD26" s="68"/>
      <c r="AE26" s="68"/>
      <c r="AF26" s="64"/>
      <c r="AG26" s="68"/>
      <c r="AH26" s="64"/>
      <c r="AI26" s="68"/>
      <c r="AJ26" s="68"/>
      <c r="AK26" s="64"/>
      <c r="AL26" s="64"/>
      <c r="AM26" s="64"/>
      <c r="AN26" s="64"/>
      <c r="AO26" s="64"/>
      <c r="AP26" s="64"/>
      <c r="AQ26" s="64"/>
      <c r="AR26" s="64"/>
      <c r="AS26" s="68"/>
      <c r="AT26" s="64"/>
      <c r="AU26" s="64"/>
      <c r="AV26" s="68"/>
      <c r="AW26" s="68"/>
      <c r="AX26" s="64"/>
      <c r="AY26" s="64"/>
      <c r="AZ26" s="68"/>
      <c r="BA26" s="68"/>
      <c r="BB26" s="64"/>
      <c r="BC26" s="64"/>
      <c r="BD26" s="68"/>
      <c r="BE26" s="68"/>
      <c r="BF26" s="64"/>
      <c r="BG26" s="64"/>
      <c r="BH26" s="68"/>
      <c r="BI26" s="68"/>
      <c r="BJ26" s="64"/>
      <c r="BK26" s="64"/>
      <c r="BL26" s="68"/>
      <c r="BM26" s="68"/>
      <c r="BN26" s="64"/>
      <c r="BO26" s="64"/>
      <c r="BP26" s="64"/>
      <c r="BQ26" s="64">
        <f>BR26-BP26</f>
        <v>76743</v>
      </c>
      <c r="BR26" s="64">
        <v>76743</v>
      </c>
      <c r="BS26" s="64">
        <v>76743</v>
      </c>
      <c r="BT26" s="15"/>
      <c r="BU26" s="15"/>
      <c r="BV26" s="15"/>
      <c r="BW26" s="15"/>
    </row>
    <row r="27" spans="1:75" s="18" customFormat="1" ht="36" customHeight="1">
      <c r="A27" s="66" t="s">
        <v>22</v>
      </c>
      <c r="B27" s="72" t="s">
        <v>130</v>
      </c>
      <c r="C27" s="72" t="s">
        <v>135</v>
      </c>
      <c r="D27" s="73" t="s">
        <v>127</v>
      </c>
      <c r="E27" s="72"/>
      <c r="F27" s="64">
        <f aca="true" t="shared" si="10" ref="F27:BC27">F28</f>
        <v>681</v>
      </c>
      <c r="G27" s="64">
        <f t="shared" si="10"/>
        <v>357</v>
      </c>
      <c r="H27" s="64">
        <f t="shared" si="10"/>
        <v>1038</v>
      </c>
      <c r="I27" s="64">
        <f t="shared" si="10"/>
        <v>0</v>
      </c>
      <c r="J27" s="64">
        <f t="shared" si="10"/>
        <v>1112</v>
      </c>
      <c r="K27" s="64">
        <f t="shared" si="10"/>
        <v>0</v>
      </c>
      <c r="L27" s="64">
        <f t="shared" si="10"/>
        <v>0</v>
      </c>
      <c r="M27" s="64">
        <f t="shared" si="10"/>
        <v>1112</v>
      </c>
      <c r="N27" s="64">
        <f t="shared" si="10"/>
        <v>-371</v>
      </c>
      <c r="O27" s="64">
        <f t="shared" si="10"/>
        <v>741</v>
      </c>
      <c r="P27" s="64">
        <f t="shared" si="10"/>
        <v>0</v>
      </c>
      <c r="Q27" s="64">
        <f t="shared" si="10"/>
        <v>741</v>
      </c>
      <c r="R27" s="64">
        <f t="shared" si="10"/>
        <v>0</v>
      </c>
      <c r="S27" s="64">
        <f t="shared" si="10"/>
        <v>0</v>
      </c>
      <c r="T27" s="64">
        <f t="shared" si="10"/>
        <v>741</v>
      </c>
      <c r="U27" s="64">
        <f t="shared" si="10"/>
        <v>741</v>
      </c>
      <c r="V27" s="64">
        <f t="shared" si="10"/>
        <v>0</v>
      </c>
      <c r="W27" s="64">
        <f t="shared" si="10"/>
        <v>0</v>
      </c>
      <c r="X27" s="64">
        <f t="shared" si="10"/>
        <v>741</v>
      </c>
      <c r="Y27" s="64">
        <f t="shared" si="10"/>
        <v>741</v>
      </c>
      <c r="Z27" s="64">
        <f t="shared" si="10"/>
        <v>0</v>
      </c>
      <c r="AA27" s="64">
        <f t="shared" si="10"/>
        <v>741</v>
      </c>
      <c r="AB27" s="64">
        <f t="shared" si="10"/>
        <v>741</v>
      </c>
      <c r="AC27" s="64">
        <f t="shared" si="10"/>
        <v>0</v>
      </c>
      <c r="AD27" s="64">
        <f t="shared" si="10"/>
        <v>0</v>
      </c>
      <c r="AE27" s="64"/>
      <c r="AF27" s="64">
        <f t="shared" si="10"/>
        <v>741</v>
      </c>
      <c r="AG27" s="64">
        <f t="shared" si="10"/>
        <v>0</v>
      </c>
      <c r="AH27" s="64">
        <f t="shared" si="10"/>
        <v>741</v>
      </c>
      <c r="AI27" s="64">
        <f t="shared" si="10"/>
        <v>0</v>
      </c>
      <c r="AJ27" s="64">
        <f t="shared" si="10"/>
        <v>0</v>
      </c>
      <c r="AK27" s="64">
        <f t="shared" si="10"/>
        <v>741</v>
      </c>
      <c r="AL27" s="64">
        <f t="shared" si="10"/>
        <v>0</v>
      </c>
      <c r="AM27" s="64">
        <f t="shared" si="10"/>
        <v>741</v>
      </c>
      <c r="AN27" s="64">
        <f t="shared" si="10"/>
        <v>11</v>
      </c>
      <c r="AO27" s="64">
        <f t="shared" si="10"/>
        <v>752</v>
      </c>
      <c r="AP27" s="64">
        <f t="shared" si="10"/>
        <v>0</v>
      </c>
      <c r="AQ27" s="64">
        <f t="shared" si="10"/>
        <v>752</v>
      </c>
      <c r="AR27" s="64">
        <f t="shared" si="10"/>
        <v>0</v>
      </c>
      <c r="AS27" s="64">
        <f t="shared" si="10"/>
        <v>0</v>
      </c>
      <c r="AT27" s="64">
        <f t="shared" si="10"/>
        <v>752</v>
      </c>
      <c r="AU27" s="64">
        <f t="shared" si="10"/>
        <v>752</v>
      </c>
      <c r="AV27" s="64">
        <f t="shared" si="10"/>
        <v>0</v>
      </c>
      <c r="AW27" s="64">
        <f t="shared" si="10"/>
        <v>0</v>
      </c>
      <c r="AX27" s="64">
        <f t="shared" si="10"/>
        <v>752</v>
      </c>
      <c r="AY27" s="64">
        <f t="shared" si="10"/>
        <v>752</v>
      </c>
      <c r="AZ27" s="64">
        <f t="shared" si="10"/>
        <v>0</v>
      </c>
      <c r="BA27" s="64">
        <f t="shared" si="10"/>
        <v>0</v>
      </c>
      <c r="BB27" s="64">
        <f t="shared" si="10"/>
        <v>752</v>
      </c>
      <c r="BC27" s="64">
        <f t="shared" si="10"/>
        <v>752</v>
      </c>
      <c r="BD27" s="77"/>
      <c r="BE27" s="77"/>
      <c r="BF27" s="64">
        <f aca="true" t="shared" si="11" ref="BF27:BP27">BF28</f>
        <v>752</v>
      </c>
      <c r="BG27" s="64">
        <f t="shared" si="11"/>
        <v>752</v>
      </c>
      <c r="BH27" s="64">
        <f t="shared" si="11"/>
        <v>0</v>
      </c>
      <c r="BI27" s="64">
        <f t="shared" si="11"/>
        <v>0</v>
      </c>
      <c r="BJ27" s="64">
        <f t="shared" si="11"/>
        <v>752</v>
      </c>
      <c r="BK27" s="64">
        <f t="shared" si="11"/>
        <v>752</v>
      </c>
      <c r="BL27" s="64">
        <f t="shared" si="11"/>
        <v>0</v>
      </c>
      <c r="BM27" s="64">
        <f t="shared" si="11"/>
        <v>0</v>
      </c>
      <c r="BN27" s="64">
        <f t="shared" si="11"/>
        <v>752</v>
      </c>
      <c r="BO27" s="64"/>
      <c r="BP27" s="64">
        <f t="shared" si="11"/>
        <v>752</v>
      </c>
      <c r="BQ27" s="64">
        <f>BQ28+BQ29</f>
        <v>24</v>
      </c>
      <c r="BR27" s="64">
        <f>BR28+BR29</f>
        <v>776</v>
      </c>
      <c r="BS27" s="64">
        <f>BS28+BS29</f>
        <v>776</v>
      </c>
      <c r="BT27" s="17"/>
      <c r="BU27" s="17"/>
      <c r="BV27" s="17"/>
      <c r="BW27" s="17"/>
    </row>
    <row r="28" spans="1:75" s="18" customFormat="1" ht="33.75" customHeight="1">
      <c r="A28" s="66" t="s">
        <v>132</v>
      </c>
      <c r="B28" s="72" t="s">
        <v>130</v>
      </c>
      <c r="C28" s="72" t="s">
        <v>135</v>
      </c>
      <c r="D28" s="73" t="s">
        <v>127</v>
      </c>
      <c r="E28" s="72" t="s">
        <v>133</v>
      </c>
      <c r="F28" s="64">
        <v>681</v>
      </c>
      <c r="G28" s="64">
        <f>H28-F28</f>
        <v>357</v>
      </c>
      <c r="H28" s="64">
        <v>1038</v>
      </c>
      <c r="I28" s="64"/>
      <c r="J28" s="64">
        <v>1112</v>
      </c>
      <c r="K28" s="77"/>
      <c r="L28" s="77"/>
      <c r="M28" s="64">
        <v>1112</v>
      </c>
      <c r="N28" s="64">
        <f>O28-M28</f>
        <v>-371</v>
      </c>
      <c r="O28" s="64">
        <v>741</v>
      </c>
      <c r="P28" s="64"/>
      <c r="Q28" s="64">
        <v>741</v>
      </c>
      <c r="R28" s="77"/>
      <c r="S28" s="77"/>
      <c r="T28" s="64">
        <f>O28+R28</f>
        <v>741</v>
      </c>
      <c r="U28" s="64">
        <f>Q28+S28</f>
        <v>741</v>
      </c>
      <c r="V28" s="77"/>
      <c r="W28" s="77"/>
      <c r="X28" s="64">
        <f>T28+V28</f>
        <v>741</v>
      </c>
      <c r="Y28" s="64">
        <f>U28+W28</f>
        <v>741</v>
      </c>
      <c r="Z28" s="77"/>
      <c r="AA28" s="64">
        <f>X28+Z28</f>
        <v>741</v>
      </c>
      <c r="AB28" s="64">
        <f>Y28</f>
        <v>741</v>
      </c>
      <c r="AC28" s="77"/>
      <c r="AD28" s="77"/>
      <c r="AE28" s="77"/>
      <c r="AF28" s="64">
        <f>AA28+AC28</f>
        <v>741</v>
      </c>
      <c r="AG28" s="77"/>
      <c r="AH28" s="64">
        <f>AB28</f>
        <v>741</v>
      </c>
      <c r="AI28" s="77"/>
      <c r="AJ28" s="77"/>
      <c r="AK28" s="64">
        <f>AF28+AI28</f>
        <v>741</v>
      </c>
      <c r="AL28" s="64">
        <f>AG28</f>
        <v>0</v>
      </c>
      <c r="AM28" s="64">
        <f>AH28+AJ28</f>
        <v>741</v>
      </c>
      <c r="AN28" s="64">
        <f>AO28-AM28</f>
        <v>11</v>
      </c>
      <c r="AO28" s="67">
        <v>752</v>
      </c>
      <c r="AP28" s="67"/>
      <c r="AQ28" s="67">
        <v>752</v>
      </c>
      <c r="AR28" s="67"/>
      <c r="AS28" s="77"/>
      <c r="AT28" s="64">
        <f>AO28+AR28</f>
        <v>752</v>
      </c>
      <c r="AU28" s="64">
        <f>AQ28+AS28</f>
        <v>752</v>
      </c>
      <c r="AV28" s="77"/>
      <c r="AW28" s="77"/>
      <c r="AX28" s="64">
        <f>AT28+AV28</f>
        <v>752</v>
      </c>
      <c r="AY28" s="64">
        <f>AU28</f>
        <v>752</v>
      </c>
      <c r="AZ28" s="77"/>
      <c r="BA28" s="77"/>
      <c r="BB28" s="64">
        <f>AX28+AZ28</f>
        <v>752</v>
      </c>
      <c r="BC28" s="64">
        <f>AY28+BA28</f>
        <v>752</v>
      </c>
      <c r="BD28" s="77"/>
      <c r="BE28" s="77"/>
      <c r="BF28" s="64">
        <f>BB28+BD28</f>
        <v>752</v>
      </c>
      <c r="BG28" s="64">
        <f>BC28+BE28</f>
        <v>752</v>
      </c>
      <c r="BH28" s="77"/>
      <c r="BI28" s="77"/>
      <c r="BJ28" s="64">
        <f>BB28+BH28</f>
        <v>752</v>
      </c>
      <c r="BK28" s="64">
        <f>BC28+BI28</f>
        <v>752</v>
      </c>
      <c r="BL28" s="77"/>
      <c r="BM28" s="77"/>
      <c r="BN28" s="64">
        <f>BJ28+BL28</f>
        <v>752</v>
      </c>
      <c r="BO28" s="64"/>
      <c r="BP28" s="64">
        <f>BK28+BM28</f>
        <v>752</v>
      </c>
      <c r="BQ28" s="64">
        <f>BR28-BP28</f>
        <v>-752</v>
      </c>
      <c r="BR28" s="67"/>
      <c r="BS28" s="67"/>
      <c r="BT28" s="17"/>
      <c r="BU28" s="17"/>
      <c r="BV28" s="17"/>
      <c r="BW28" s="17"/>
    </row>
    <row r="29" spans="1:75" s="18" customFormat="1" ht="20.25" customHeight="1">
      <c r="A29" s="66" t="s">
        <v>109</v>
      </c>
      <c r="B29" s="72" t="s">
        <v>130</v>
      </c>
      <c r="C29" s="72" t="s">
        <v>135</v>
      </c>
      <c r="D29" s="73" t="s">
        <v>127</v>
      </c>
      <c r="E29" s="72" t="s">
        <v>221</v>
      </c>
      <c r="F29" s="64"/>
      <c r="G29" s="64"/>
      <c r="H29" s="64"/>
      <c r="I29" s="64"/>
      <c r="J29" s="64"/>
      <c r="K29" s="77"/>
      <c r="L29" s="77"/>
      <c r="M29" s="64"/>
      <c r="N29" s="64"/>
      <c r="O29" s="64"/>
      <c r="P29" s="64"/>
      <c r="Q29" s="64"/>
      <c r="R29" s="77"/>
      <c r="S29" s="77"/>
      <c r="T29" s="64"/>
      <c r="U29" s="64"/>
      <c r="V29" s="77"/>
      <c r="W29" s="77"/>
      <c r="X29" s="64"/>
      <c r="Y29" s="64"/>
      <c r="Z29" s="77"/>
      <c r="AA29" s="64"/>
      <c r="AB29" s="64"/>
      <c r="AC29" s="77"/>
      <c r="AD29" s="77"/>
      <c r="AE29" s="77"/>
      <c r="AF29" s="64"/>
      <c r="AG29" s="77"/>
      <c r="AH29" s="64"/>
      <c r="AI29" s="77"/>
      <c r="AJ29" s="77"/>
      <c r="AK29" s="64"/>
      <c r="AL29" s="64"/>
      <c r="AM29" s="64"/>
      <c r="AN29" s="64"/>
      <c r="AO29" s="67"/>
      <c r="AP29" s="67"/>
      <c r="AQ29" s="67"/>
      <c r="AR29" s="67"/>
      <c r="AS29" s="77"/>
      <c r="AT29" s="64"/>
      <c r="AU29" s="64"/>
      <c r="AV29" s="77"/>
      <c r="AW29" s="77"/>
      <c r="AX29" s="64"/>
      <c r="AY29" s="64"/>
      <c r="AZ29" s="77"/>
      <c r="BA29" s="77"/>
      <c r="BB29" s="64"/>
      <c r="BC29" s="64"/>
      <c r="BD29" s="77"/>
      <c r="BE29" s="77"/>
      <c r="BF29" s="64"/>
      <c r="BG29" s="64"/>
      <c r="BH29" s="77"/>
      <c r="BI29" s="77"/>
      <c r="BJ29" s="64"/>
      <c r="BK29" s="64"/>
      <c r="BL29" s="77"/>
      <c r="BM29" s="77"/>
      <c r="BN29" s="64"/>
      <c r="BO29" s="64"/>
      <c r="BP29" s="64"/>
      <c r="BQ29" s="64">
        <f>BR29-BP29</f>
        <v>776</v>
      </c>
      <c r="BR29" s="67">
        <v>776</v>
      </c>
      <c r="BS29" s="67">
        <v>776</v>
      </c>
      <c r="BT29" s="17"/>
      <c r="BU29" s="17"/>
      <c r="BV29" s="17"/>
      <c r="BW29" s="17"/>
    </row>
    <row r="30" spans="1:75" s="16" customFormat="1" ht="35.25" customHeight="1">
      <c r="A30" s="66" t="s">
        <v>23</v>
      </c>
      <c r="B30" s="72" t="s">
        <v>130</v>
      </c>
      <c r="C30" s="72" t="s">
        <v>135</v>
      </c>
      <c r="D30" s="73" t="s">
        <v>127</v>
      </c>
      <c r="E30" s="72"/>
      <c r="F30" s="64">
        <f aca="true" t="shared" si="12" ref="F30:BC30">F31</f>
        <v>1160</v>
      </c>
      <c r="G30" s="64">
        <f t="shared" si="12"/>
        <v>497</v>
      </c>
      <c r="H30" s="64">
        <f t="shared" si="12"/>
        <v>1657</v>
      </c>
      <c r="I30" s="64">
        <f t="shared" si="12"/>
        <v>0</v>
      </c>
      <c r="J30" s="64">
        <f t="shared" si="12"/>
        <v>1775</v>
      </c>
      <c r="K30" s="64">
        <f t="shared" si="12"/>
        <v>0</v>
      </c>
      <c r="L30" s="64">
        <f t="shared" si="12"/>
        <v>0</v>
      </c>
      <c r="M30" s="64">
        <f t="shared" si="12"/>
        <v>1775</v>
      </c>
      <c r="N30" s="64">
        <f t="shared" si="12"/>
        <v>-445</v>
      </c>
      <c r="O30" s="64">
        <f t="shared" si="12"/>
        <v>1330</v>
      </c>
      <c r="P30" s="64">
        <f t="shared" si="12"/>
        <v>0</v>
      </c>
      <c r="Q30" s="64">
        <f t="shared" si="12"/>
        <v>1330</v>
      </c>
      <c r="R30" s="64">
        <f t="shared" si="12"/>
        <v>0</v>
      </c>
      <c r="S30" s="64">
        <f t="shared" si="12"/>
        <v>0</v>
      </c>
      <c r="T30" s="64">
        <f t="shared" si="12"/>
        <v>1330</v>
      </c>
      <c r="U30" s="64">
        <f t="shared" si="12"/>
        <v>1330</v>
      </c>
      <c r="V30" s="64">
        <f t="shared" si="12"/>
        <v>0</v>
      </c>
      <c r="W30" s="64">
        <f t="shared" si="12"/>
        <v>0</v>
      </c>
      <c r="X30" s="64">
        <f t="shared" si="12"/>
        <v>1330</v>
      </c>
      <c r="Y30" s="64">
        <f t="shared" si="12"/>
        <v>1330</v>
      </c>
      <c r="Z30" s="68"/>
      <c r="AA30" s="64">
        <f t="shared" si="12"/>
        <v>1330</v>
      </c>
      <c r="AB30" s="64">
        <f t="shared" si="12"/>
        <v>1330</v>
      </c>
      <c r="AC30" s="68"/>
      <c r="AD30" s="68"/>
      <c r="AE30" s="68"/>
      <c r="AF30" s="64">
        <f t="shared" si="12"/>
        <v>1330</v>
      </c>
      <c r="AG30" s="68"/>
      <c r="AH30" s="64">
        <f t="shared" si="12"/>
        <v>1330</v>
      </c>
      <c r="AI30" s="64">
        <f t="shared" si="12"/>
        <v>0</v>
      </c>
      <c r="AJ30" s="64">
        <f t="shared" si="12"/>
        <v>0</v>
      </c>
      <c r="AK30" s="64">
        <f t="shared" si="12"/>
        <v>1330</v>
      </c>
      <c r="AL30" s="64">
        <f t="shared" si="12"/>
        <v>0</v>
      </c>
      <c r="AM30" s="64">
        <f t="shared" si="12"/>
        <v>1330</v>
      </c>
      <c r="AN30" s="64">
        <f t="shared" si="12"/>
        <v>23</v>
      </c>
      <c r="AO30" s="64">
        <f t="shared" si="12"/>
        <v>1353</v>
      </c>
      <c r="AP30" s="64">
        <f t="shared" si="12"/>
        <v>0</v>
      </c>
      <c r="AQ30" s="64">
        <f t="shared" si="12"/>
        <v>1353</v>
      </c>
      <c r="AR30" s="64">
        <f t="shared" si="12"/>
        <v>0</v>
      </c>
      <c r="AS30" s="64">
        <f t="shared" si="12"/>
        <v>0</v>
      </c>
      <c r="AT30" s="64">
        <f t="shared" si="12"/>
        <v>1353</v>
      </c>
      <c r="AU30" s="64">
        <f t="shared" si="12"/>
        <v>1353</v>
      </c>
      <c r="AV30" s="64">
        <f t="shared" si="12"/>
        <v>0</v>
      </c>
      <c r="AW30" s="64">
        <f t="shared" si="12"/>
        <v>0</v>
      </c>
      <c r="AX30" s="64">
        <f t="shared" si="12"/>
        <v>1353</v>
      </c>
      <c r="AY30" s="64">
        <f t="shared" si="12"/>
        <v>1353</v>
      </c>
      <c r="AZ30" s="64">
        <f t="shared" si="12"/>
        <v>0</v>
      </c>
      <c r="BA30" s="64">
        <f t="shared" si="12"/>
        <v>0</v>
      </c>
      <c r="BB30" s="64">
        <f t="shared" si="12"/>
        <v>1353</v>
      </c>
      <c r="BC30" s="64">
        <f t="shared" si="12"/>
        <v>1353</v>
      </c>
      <c r="BD30" s="68"/>
      <c r="BE30" s="68"/>
      <c r="BF30" s="64">
        <f aca="true" t="shared" si="13" ref="BF30:BP30">BF31</f>
        <v>1353</v>
      </c>
      <c r="BG30" s="64">
        <f t="shared" si="13"/>
        <v>1353</v>
      </c>
      <c r="BH30" s="64">
        <f t="shared" si="13"/>
        <v>0</v>
      </c>
      <c r="BI30" s="64">
        <f t="shared" si="13"/>
        <v>0</v>
      </c>
      <c r="BJ30" s="64">
        <f t="shared" si="13"/>
        <v>1353</v>
      </c>
      <c r="BK30" s="64">
        <f t="shared" si="13"/>
        <v>1353</v>
      </c>
      <c r="BL30" s="64">
        <f t="shared" si="13"/>
        <v>0</v>
      </c>
      <c r="BM30" s="64">
        <f t="shared" si="13"/>
        <v>0</v>
      </c>
      <c r="BN30" s="64">
        <f t="shared" si="13"/>
        <v>1353</v>
      </c>
      <c r="BO30" s="64"/>
      <c r="BP30" s="64">
        <f t="shared" si="13"/>
        <v>1353</v>
      </c>
      <c r="BQ30" s="64">
        <f>BQ31+BQ32</f>
        <v>45</v>
      </c>
      <c r="BR30" s="64">
        <f>BR31+BR32</f>
        <v>1398</v>
      </c>
      <c r="BS30" s="64">
        <f>BS31+BS32</f>
        <v>1398</v>
      </c>
      <c r="BT30" s="15"/>
      <c r="BU30" s="15"/>
      <c r="BV30" s="15"/>
      <c r="BW30" s="15"/>
    </row>
    <row r="31" spans="1:75" s="18" customFormat="1" ht="34.5" customHeight="1">
      <c r="A31" s="66" t="s">
        <v>132</v>
      </c>
      <c r="B31" s="72" t="s">
        <v>130</v>
      </c>
      <c r="C31" s="72" t="s">
        <v>135</v>
      </c>
      <c r="D31" s="73" t="s">
        <v>127</v>
      </c>
      <c r="E31" s="72" t="s">
        <v>133</v>
      </c>
      <c r="F31" s="64">
        <v>1160</v>
      </c>
      <c r="G31" s="64">
        <f>H31-F31</f>
        <v>497</v>
      </c>
      <c r="H31" s="64">
        <v>1657</v>
      </c>
      <c r="I31" s="64"/>
      <c r="J31" s="64">
        <v>1775</v>
      </c>
      <c r="K31" s="77"/>
      <c r="L31" s="77"/>
      <c r="M31" s="64">
        <v>1775</v>
      </c>
      <c r="N31" s="64">
        <f>O31-M31</f>
        <v>-445</v>
      </c>
      <c r="O31" s="64">
        <v>1330</v>
      </c>
      <c r="P31" s="64"/>
      <c r="Q31" s="64">
        <v>1330</v>
      </c>
      <c r="R31" s="77"/>
      <c r="S31" s="77"/>
      <c r="T31" s="64">
        <f>O31+R31</f>
        <v>1330</v>
      </c>
      <c r="U31" s="64">
        <f>Q31+S31</f>
        <v>1330</v>
      </c>
      <c r="V31" s="77"/>
      <c r="W31" s="77"/>
      <c r="X31" s="64">
        <f>T31+V31</f>
        <v>1330</v>
      </c>
      <c r="Y31" s="64">
        <f>U31+W31</f>
        <v>1330</v>
      </c>
      <c r="Z31" s="77"/>
      <c r="AA31" s="64">
        <f>X31+Z31</f>
        <v>1330</v>
      </c>
      <c r="AB31" s="64">
        <f>Y31</f>
        <v>1330</v>
      </c>
      <c r="AC31" s="77"/>
      <c r="AD31" s="77"/>
      <c r="AE31" s="77"/>
      <c r="AF31" s="64">
        <f>AA31+AC31</f>
        <v>1330</v>
      </c>
      <c r="AG31" s="77"/>
      <c r="AH31" s="64">
        <f>AB31</f>
        <v>1330</v>
      </c>
      <c r="AI31" s="77"/>
      <c r="AJ31" s="77"/>
      <c r="AK31" s="64">
        <f>AF31+AI31</f>
        <v>1330</v>
      </c>
      <c r="AL31" s="64">
        <f>AG31</f>
        <v>0</v>
      </c>
      <c r="AM31" s="64">
        <f>AH31+AJ31</f>
        <v>1330</v>
      </c>
      <c r="AN31" s="64">
        <f>AO31-AM31</f>
        <v>23</v>
      </c>
      <c r="AO31" s="64">
        <v>1353</v>
      </c>
      <c r="AP31" s="64"/>
      <c r="AQ31" s="64">
        <v>1353</v>
      </c>
      <c r="AR31" s="64"/>
      <c r="AS31" s="77"/>
      <c r="AT31" s="64">
        <f>AO31+AR31</f>
        <v>1353</v>
      </c>
      <c r="AU31" s="64">
        <f>AQ31+AS31</f>
        <v>1353</v>
      </c>
      <c r="AV31" s="77"/>
      <c r="AW31" s="77"/>
      <c r="AX31" s="64">
        <f>AT31+AV31</f>
        <v>1353</v>
      </c>
      <c r="AY31" s="64">
        <f>AU31</f>
        <v>1353</v>
      </c>
      <c r="AZ31" s="77"/>
      <c r="BA31" s="77"/>
      <c r="BB31" s="64">
        <f>AX31+AZ31</f>
        <v>1353</v>
      </c>
      <c r="BC31" s="64">
        <f>AY31+BA31</f>
        <v>1353</v>
      </c>
      <c r="BD31" s="77"/>
      <c r="BE31" s="77"/>
      <c r="BF31" s="64">
        <f>BB31+BD31</f>
        <v>1353</v>
      </c>
      <c r="BG31" s="64">
        <f>BC31+BE31</f>
        <v>1353</v>
      </c>
      <c r="BH31" s="77"/>
      <c r="BI31" s="77"/>
      <c r="BJ31" s="64">
        <f>BB31+BH31</f>
        <v>1353</v>
      </c>
      <c r="BK31" s="64">
        <f>BC31+BI31</f>
        <v>1353</v>
      </c>
      <c r="BL31" s="77"/>
      <c r="BM31" s="77"/>
      <c r="BN31" s="64">
        <f>BJ31+BL31</f>
        <v>1353</v>
      </c>
      <c r="BO31" s="64"/>
      <c r="BP31" s="64">
        <f>BK31+BM31</f>
        <v>1353</v>
      </c>
      <c r="BQ31" s="64">
        <f>BR31-BP31</f>
        <v>-1353</v>
      </c>
      <c r="BR31" s="64"/>
      <c r="BS31" s="64"/>
      <c r="BT31" s="17"/>
      <c r="BU31" s="17"/>
      <c r="BV31" s="17"/>
      <c r="BW31" s="17"/>
    </row>
    <row r="32" spans="1:75" s="18" customFormat="1" ht="24" customHeight="1">
      <c r="A32" s="66" t="s">
        <v>109</v>
      </c>
      <c r="B32" s="72" t="s">
        <v>130</v>
      </c>
      <c r="C32" s="72" t="s">
        <v>135</v>
      </c>
      <c r="D32" s="73" t="s">
        <v>127</v>
      </c>
      <c r="E32" s="72" t="s">
        <v>221</v>
      </c>
      <c r="F32" s="64"/>
      <c r="G32" s="64"/>
      <c r="H32" s="64"/>
      <c r="I32" s="64"/>
      <c r="J32" s="64"/>
      <c r="K32" s="77"/>
      <c r="L32" s="77"/>
      <c r="M32" s="64"/>
      <c r="N32" s="64"/>
      <c r="O32" s="64"/>
      <c r="P32" s="64"/>
      <c r="Q32" s="64"/>
      <c r="R32" s="77"/>
      <c r="S32" s="77"/>
      <c r="T32" s="64"/>
      <c r="U32" s="64"/>
      <c r="V32" s="77"/>
      <c r="W32" s="77"/>
      <c r="X32" s="64"/>
      <c r="Y32" s="64"/>
      <c r="Z32" s="77"/>
      <c r="AA32" s="64"/>
      <c r="AB32" s="64"/>
      <c r="AC32" s="77"/>
      <c r="AD32" s="77"/>
      <c r="AE32" s="77"/>
      <c r="AF32" s="64"/>
      <c r="AG32" s="77"/>
      <c r="AH32" s="64"/>
      <c r="AI32" s="77"/>
      <c r="AJ32" s="77"/>
      <c r="AK32" s="64"/>
      <c r="AL32" s="64"/>
      <c r="AM32" s="64"/>
      <c r="AN32" s="64"/>
      <c r="AO32" s="64"/>
      <c r="AP32" s="64"/>
      <c r="AQ32" s="64"/>
      <c r="AR32" s="64"/>
      <c r="AS32" s="77"/>
      <c r="AT32" s="64"/>
      <c r="AU32" s="64"/>
      <c r="AV32" s="77"/>
      <c r="AW32" s="77"/>
      <c r="AX32" s="64"/>
      <c r="AY32" s="64"/>
      <c r="AZ32" s="77"/>
      <c r="BA32" s="77"/>
      <c r="BB32" s="64"/>
      <c r="BC32" s="64"/>
      <c r="BD32" s="77"/>
      <c r="BE32" s="77"/>
      <c r="BF32" s="64"/>
      <c r="BG32" s="64"/>
      <c r="BH32" s="77"/>
      <c r="BI32" s="77"/>
      <c r="BJ32" s="64"/>
      <c r="BK32" s="64"/>
      <c r="BL32" s="77"/>
      <c r="BM32" s="77"/>
      <c r="BN32" s="64"/>
      <c r="BO32" s="64"/>
      <c r="BP32" s="64"/>
      <c r="BQ32" s="64">
        <f>BR32-BP32</f>
        <v>1398</v>
      </c>
      <c r="BR32" s="64">
        <v>1398</v>
      </c>
      <c r="BS32" s="64">
        <v>1398</v>
      </c>
      <c r="BT32" s="17"/>
      <c r="BU32" s="17"/>
      <c r="BV32" s="17"/>
      <c r="BW32" s="17"/>
    </row>
    <row r="33" spans="1:75" s="18" customFormat="1" ht="14.25" customHeight="1">
      <c r="A33" s="66"/>
      <c r="B33" s="72"/>
      <c r="C33" s="72"/>
      <c r="D33" s="73"/>
      <c r="E33" s="72"/>
      <c r="F33" s="78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9"/>
      <c r="AL33" s="79"/>
      <c r="AM33" s="79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80"/>
      <c r="BR33" s="77"/>
      <c r="BS33" s="77"/>
      <c r="BT33" s="17"/>
      <c r="BU33" s="17"/>
      <c r="BV33" s="17"/>
      <c r="BW33" s="17"/>
    </row>
    <row r="34" spans="1:75" s="12" customFormat="1" ht="114.75" customHeight="1">
      <c r="A34" s="57" t="s">
        <v>137</v>
      </c>
      <c r="B34" s="58" t="s">
        <v>130</v>
      </c>
      <c r="C34" s="58" t="s">
        <v>138</v>
      </c>
      <c r="D34" s="70"/>
      <c r="E34" s="58"/>
      <c r="F34" s="60">
        <f aca="true" t="shared" si="14" ref="F34:V35">F35</f>
        <v>564887</v>
      </c>
      <c r="G34" s="60">
        <f aca="true" t="shared" si="15" ref="G34:AD35">G35</f>
        <v>202103</v>
      </c>
      <c r="H34" s="60">
        <f t="shared" si="15"/>
        <v>766990</v>
      </c>
      <c r="I34" s="60">
        <f t="shared" si="15"/>
        <v>0</v>
      </c>
      <c r="J34" s="60">
        <f t="shared" si="15"/>
        <v>826944</v>
      </c>
      <c r="K34" s="60">
        <f t="shared" si="15"/>
        <v>0</v>
      </c>
      <c r="L34" s="60">
        <f t="shared" si="15"/>
        <v>0</v>
      </c>
      <c r="M34" s="60">
        <f t="shared" si="15"/>
        <v>826944</v>
      </c>
      <c r="N34" s="60">
        <f t="shared" si="15"/>
        <v>-262163</v>
      </c>
      <c r="O34" s="60">
        <f t="shared" si="15"/>
        <v>564781</v>
      </c>
      <c r="P34" s="60">
        <f t="shared" si="15"/>
        <v>0</v>
      </c>
      <c r="Q34" s="60">
        <f t="shared" si="15"/>
        <v>565063</v>
      </c>
      <c r="R34" s="60">
        <f t="shared" si="15"/>
        <v>0</v>
      </c>
      <c r="S34" s="60">
        <f t="shared" si="15"/>
        <v>0</v>
      </c>
      <c r="T34" s="60">
        <f t="shared" si="15"/>
        <v>564781</v>
      </c>
      <c r="U34" s="60">
        <f t="shared" si="15"/>
        <v>565063</v>
      </c>
      <c r="V34" s="60">
        <f t="shared" si="15"/>
        <v>0</v>
      </c>
      <c r="W34" s="60">
        <f t="shared" si="15"/>
        <v>0</v>
      </c>
      <c r="X34" s="60">
        <f t="shared" si="15"/>
        <v>564781</v>
      </c>
      <c r="Y34" s="60">
        <f t="shared" si="15"/>
        <v>565063</v>
      </c>
      <c r="Z34" s="60">
        <f t="shared" si="15"/>
        <v>0</v>
      </c>
      <c r="AA34" s="60">
        <f t="shared" si="15"/>
        <v>564781</v>
      </c>
      <c r="AB34" s="60">
        <f>AB35</f>
        <v>565063</v>
      </c>
      <c r="AC34" s="60">
        <f t="shared" si="15"/>
        <v>0</v>
      </c>
      <c r="AD34" s="60">
        <f t="shared" si="15"/>
        <v>0</v>
      </c>
      <c r="AE34" s="60"/>
      <c r="AF34" s="60">
        <f aca="true" t="shared" si="16" ref="AF34:AX35">AF35</f>
        <v>564781</v>
      </c>
      <c r="AG34" s="60">
        <f t="shared" si="16"/>
        <v>0</v>
      </c>
      <c r="AH34" s="60">
        <f t="shared" si="16"/>
        <v>565063</v>
      </c>
      <c r="AI34" s="60">
        <f t="shared" si="16"/>
        <v>0</v>
      </c>
      <c r="AJ34" s="60">
        <f t="shared" si="16"/>
        <v>0</v>
      </c>
      <c r="AK34" s="60">
        <f t="shared" si="16"/>
        <v>564781</v>
      </c>
      <c r="AL34" s="60">
        <f t="shared" si="16"/>
        <v>0</v>
      </c>
      <c r="AM34" s="60">
        <f t="shared" si="16"/>
        <v>565063</v>
      </c>
      <c r="AN34" s="60">
        <f t="shared" si="16"/>
        <v>57944</v>
      </c>
      <c r="AO34" s="60">
        <f t="shared" si="16"/>
        <v>623007</v>
      </c>
      <c r="AP34" s="60">
        <f t="shared" si="16"/>
        <v>0</v>
      </c>
      <c r="AQ34" s="60">
        <f t="shared" si="16"/>
        <v>634873</v>
      </c>
      <c r="AR34" s="60">
        <f t="shared" si="16"/>
        <v>0</v>
      </c>
      <c r="AS34" s="60">
        <f t="shared" si="16"/>
        <v>0</v>
      </c>
      <c r="AT34" s="60">
        <f t="shared" si="16"/>
        <v>623007</v>
      </c>
      <c r="AU34" s="60">
        <f t="shared" si="16"/>
        <v>634873</v>
      </c>
      <c r="AV34" s="60">
        <f t="shared" si="16"/>
        <v>0</v>
      </c>
      <c r="AW34" s="60">
        <f t="shared" si="16"/>
        <v>0</v>
      </c>
      <c r="AX34" s="60">
        <f t="shared" si="16"/>
        <v>623007</v>
      </c>
      <c r="AY34" s="60">
        <f aca="true" t="shared" si="17" ref="AV34:BC35">AY35</f>
        <v>634873</v>
      </c>
      <c r="AZ34" s="60">
        <f t="shared" si="17"/>
        <v>0</v>
      </c>
      <c r="BA34" s="60">
        <f t="shared" si="17"/>
        <v>0</v>
      </c>
      <c r="BB34" s="60">
        <f t="shared" si="17"/>
        <v>623007</v>
      </c>
      <c r="BC34" s="60">
        <f t="shared" si="17"/>
        <v>634873</v>
      </c>
      <c r="BD34" s="61"/>
      <c r="BE34" s="61"/>
      <c r="BF34" s="60">
        <f aca="true" t="shared" si="18" ref="BF34:BS35">BF35</f>
        <v>623007</v>
      </c>
      <c r="BG34" s="60">
        <f t="shared" si="18"/>
        <v>634873</v>
      </c>
      <c r="BH34" s="60">
        <f t="shared" si="18"/>
        <v>0</v>
      </c>
      <c r="BI34" s="60">
        <f t="shared" si="18"/>
        <v>0</v>
      </c>
      <c r="BJ34" s="60">
        <f t="shared" si="18"/>
        <v>623007</v>
      </c>
      <c r="BK34" s="60">
        <f t="shared" si="18"/>
        <v>634873</v>
      </c>
      <c r="BL34" s="60">
        <f t="shared" si="18"/>
        <v>0</v>
      </c>
      <c r="BM34" s="60">
        <f t="shared" si="18"/>
        <v>0</v>
      </c>
      <c r="BN34" s="60">
        <f t="shared" si="18"/>
        <v>623007</v>
      </c>
      <c r="BO34" s="60"/>
      <c r="BP34" s="60">
        <f t="shared" si="18"/>
        <v>634873</v>
      </c>
      <c r="BQ34" s="60">
        <f t="shared" si="18"/>
        <v>68279</v>
      </c>
      <c r="BR34" s="60">
        <f t="shared" si="18"/>
        <v>703152</v>
      </c>
      <c r="BS34" s="60">
        <f t="shared" si="18"/>
        <v>703152</v>
      </c>
      <c r="BT34" s="11"/>
      <c r="BU34" s="11"/>
      <c r="BV34" s="11"/>
      <c r="BW34" s="11"/>
    </row>
    <row r="35" spans="1:75" s="14" customFormat="1" ht="73.5" customHeight="1">
      <c r="A35" s="66" t="s">
        <v>136</v>
      </c>
      <c r="B35" s="72" t="s">
        <v>130</v>
      </c>
      <c r="C35" s="72" t="s">
        <v>138</v>
      </c>
      <c r="D35" s="73" t="s">
        <v>127</v>
      </c>
      <c r="E35" s="72"/>
      <c r="F35" s="64">
        <f t="shared" si="14"/>
        <v>564887</v>
      </c>
      <c r="G35" s="64">
        <f t="shared" si="14"/>
        <v>202103</v>
      </c>
      <c r="H35" s="64">
        <f t="shared" si="14"/>
        <v>766990</v>
      </c>
      <c r="I35" s="64">
        <f t="shared" si="14"/>
        <v>0</v>
      </c>
      <c r="J35" s="64">
        <f t="shared" si="14"/>
        <v>826944</v>
      </c>
      <c r="K35" s="64">
        <f t="shared" si="14"/>
        <v>0</v>
      </c>
      <c r="L35" s="64">
        <f t="shared" si="14"/>
        <v>0</v>
      </c>
      <c r="M35" s="64">
        <f t="shared" si="14"/>
        <v>826944</v>
      </c>
      <c r="N35" s="64">
        <f t="shared" si="14"/>
        <v>-262163</v>
      </c>
      <c r="O35" s="64">
        <f t="shared" si="14"/>
        <v>564781</v>
      </c>
      <c r="P35" s="64">
        <f t="shared" si="14"/>
        <v>0</v>
      </c>
      <c r="Q35" s="64">
        <f t="shared" si="14"/>
        <v>565063</v>
      </c>
      <c r="R35" s="64">
        <f t="shared" si="14"/>
        <v>0</v>
      </c>
      <c r="S35" s="64">
        <f t="shared" si="14"/>
        <v>0</v>
      </c>
      <c r="T35" s="64">
        <f t="shared" si="14"/>
        <v>564781</v>
      </c>
      <c r="U35" s="64">
        <f t="shared" si="14"/>
        <v>565063</v>
      </c>
      <c r="V35" s="64">
        <f t="shared" si="14"/>
        <v>0</v>
      </c>
      <c r="W35" s="64">
        <f t="shared" si="15"/>
        <v>0</v>
      </c>
      <c r="X35" s="64">
        <f t="shared" si="15"/>
        <v>564781</v>
      </c>
      <c r="Y35" s="64">
        <f t="shared" si="15"/>
        <v>565063</v>
      </c>
      <c r="Z35" s="64">
        <f t="shared" si="15"/>
        <v>0</v>
      </c>
      <c r="AA35" s="64">
        <f>AA36</f>
        <v>564781</v>
      </c>
      <c r="AB35" s="64">
        <f>AB36</f>
        <v>565063</v>
      </c>
      <c r="AC35" s="64">
        <f>AC36</f>
        <v>0</v>
      </c>
      <c r="AD35" s="64">
        <f>AD36</f>
        <v>0</v>
      </c>
      <c r="AE35" s="64"/>
      <c r="AF35" s="64">
        <f t="shared" si="16"/>
        <v>564781</v>
      </c>
      <c r="AG35" s="64">
        <f t="shared" si="16"/>
        <v>0</v>
      </c>
      <c r="AH35" s="64">
        <f t="shared" si="16"/>
        <v>565063</v>
      </c>
      <c r="AI35" s="64">
        <f t="shared" si="16"/>
        <v>0</v>
      </c>
      <c r="AJ35" s="64">
        <f t="shared" si="16"/>
        <v>0</v>
      </c>
      <c r="AK35" s="64">
        <f t="shared" si="16"/>
        <v>564781</v>
      </c>
      <c r="AL35" s="64">
        <f t="shared" si="16"/>
        <v>0</v>
      </c>
      <c r="AM35" s="64">
        <f t="shared" si="16"/>
        <v>565063</v>
      </c>
      <c r="AN35" s="64">
        <f t="shared" si="16"/>
        <v>57944</v>
      </c>
      <c r="AO35" s="64">
        <f t="shared" si="16"/>
        <v>623007</v>
      </c>
      <c r="AP35" s="64">
        <f t="shared" si="16"/>
        <v>0</v>
      </c>
      <c r="AQ35" s="64">
        <f t="shared" si="16"/>
        <v>634873</v>
      </c>
      <c r="AR35" s="64">
        <f t="shared" si="16"/>
        <v>0</v>
      </c>
      <c r="AS35" s="64">
        <f t="shared" si="16"/>
        <v>0</v>
      </c>
      <c r="AT35" s="64">
        <f t="shared" si="16"/>
        <v>623007</v>
      </c>
      <c r="AU35" s="64">
        <f t="shared" si="16"/>
        <v>634873</v>
      </c>
      <c r="AV35" s="64">
        <f t="shared" si="17"/>
        <v>0</v>
      </c>
      <c r="AW35" s="64">
        <f t="shared" si="17"/>
        <v>0</v>
      </c>
      <c r="AX35" s="64">
        <f t="shared" si="17"/>
        <v>623007</v>
      </c>
      <c r="AY35" s="64">
        <f t="shared" si="17"/>
        <v>634873</v>
      </c>
      <c r="AZ35" s="64">
        <f t="shared" si="17"/>
        <v>0</v>
      </c>
      <c r="BA35" s="64">
        <f t="shared" si="17"/>
        <v>0</v>
      </c>
      <c r="BB35" s="64">
        <f t="shared" si="17"/>
        <v>623007</v>
      </c>
      <c r="BC35" s="64">
        <f t="shared" si="17"/>
        <v>634873</v>
      </c>
      <c r="BD35" s="65"/>
      <c r="BE35" s="65"/>
      <c r="BF35" s="64">
        <f t="shared" si="18"/>
        <v>623007</v>
      </c>
      <c r="BG35" s="64">
        <f t="shared" si="18"/>
        <v>634873</v>
      </c>
      <c r="BH35" s="64">
        <f t="shared" si="18"/>
        <v>0</v>
      </c>
      <c r="BI35" s="64">
        <f t="shared" si="18"/>
        <v>0</v>
      </c>
      <c r="BJ35" s="64">
        <f t="shared" si="18"/>
        <v>623007</v>
      </c>
      <c r="BK35" s="64">
        <f t="shared" si="18"/>
        <v>634873</v>
      </c>
      <c r="BL35" s="64">
        <f t="shared" si="18"/>
        <v>0</v>
      </c>
      <c r="BM35" s="64">
        <f t="shared" si="18"/>
        <v>0</v>
      </c>
      <c r="BN35" s="64">
        <f t="shared" si="18"/>
        <v>623007</v>
      </c>
      <c r="BO35" s="64"/>
      <c r="BP35" s="64">
        <f t="shared" si="18"/>
        <v>634873</v>
      </c>
      <c r="BQ35" s="64">
        <f>BQ36+BQ37</f>
        <v>68279</v>
      </c>
      <c r="BR35" s="64">
        <f>BR36+BR37</f>
        <v>703152</v>
      </c>
      <c r="BS35" s="64">
        <f>BS36+BS37</f>
        <v>703152</v>
      </c>
      <c r="BT35" s="13"/>
      <c r="BU35" s="13"/>
      <c r="BV35" s="13"/>
      <c r="BW35" s="13"/>
    </row>
    <row r="36" spans="1:75" s="16" customFormat="1" ht="39" customHeight="1">
      <c r="A36" s="66" t="s">
        <v>132</v>
      </c>
      <c r="B36" s="72" t="s">
        <v>130</v>
      </c>
      <c r="C36" s="72" t="s">
        <v>138</v>
      </c>
      <c r="D36" s="73" t="s">
        <v>127</v>
      </c>
      <c r="E36" s="72" t="s">
        <v>133</v>
      </c>
      <c r="F36" s="64">
        <v>564887</v>
      </c>
      <c r="G36" s="64">
        <f>H36-F36</f>
        <v>202103</v>
      </c>
      <c r="H36" s="81">
        <f>770486+4041+12381-19918</f>
        <v>766990</v>
      </c>
      <c r="I36" s="81"/>
      <c r="J36" s="81">
        <f>827597+4329+13260-18242</f>
        <v>826944</v>
      </c>
      <c r="K36" s="82"/>
      <c r="L36" s="82"/>
      <c r="M36" s="64">
        <v>826944</v>
      </c>
      <c r="N36" s="64">
        <f>O36-M36</f>
        <v>-262163</v>
      </c>
      <c r="O36" s="64">
        <f>557178+1853+5750</f>
        <v>564781</v>
      </c>
      <c r="P36" s="64"/>
      <c r="Q36" s="64">
        <f>557450+1853+5750+10</f>
        <v>565063</v>
      </c>
      <c r="R36" s="68"/>
      <c r="S36" s="68"/>
      <c r="T36" s="64">
        <f>O36+R36</f>
        <v>564781</v>
      </c>
      <c r="U36" s="64">
        <f>Q36+S36</f>
        <v>565063</v>
      </c>
      <c r="V36" s="68"/>
      <c r="W36" s="68"/>
      <c r="X36" s="64">
        <f>T36+V36</f>
        <v>564781</v>
      </c>
      <c r="Y36" s="64">
        <f>U36+W36</f>
        <v>565063</v>
      </c>
      <c r="Z36" s="68"/>
      <c r="AA36" s="64">
        <f>X36+Z36</f>
        <v>564781</v>
      </c>
      <c r="AB36" s="64">
        <f>Y36</f>
        <v>565063</v>
      </c>
      <c r="AC36" s="68"/>
      <c r="AD36" s="68"/>
      <c r="AE36" s="68"/>
      <c r="AF36" s="64">
        <f>AA36+AC36</f>
        <v>564781</v>
      </c>
      <c r="AG36" s="68"/>
      <c r="AH36" s="64">
        <f>AB36</f>
        <v>565063</v>
      </c>
      <c r="AI36" s="68"/>
      <c r="AJ36" s="68"/>
      <c r="AK36" s="64">
        <f>AF36+AI36</f>
        <v>564781</v>
      </c>
      <c r="AL36" s="64">
        <f>AG36</f>
        <v>0</v>
      </c>
      <c r="AM36" s="64">
        <f>AH36+AJ36</f>
        <v>565063</v>
      </c>
      <c r="AN36" s="64">
        <f>AO36-AM36</f>
        <v>57944</v>
      </c>
      <c r="AO36" s="64">
        <f>1903+614111+6893+100</f>
        <v>623007</v>
      </c>
      <c r="AP36" s="64"/>
      <c r="AQ36" s="64">
        <f>1903+625977+6893+100</f>
        <v>634873</v>
      </c>
      <c r="AR36" s="64"/>
      <c r="AS36" s="68"/>
      <c r="AT36" s="64">
        <f>AO36+AR36</f>
        <v>623007</v>
      </c>
      <c r="AU36" s="64">
        <f>AQ36+AS36</f>
        <v>634873</v>
      </c>
      <c r="AV36" s="68"/>
      <c r="AW36" s="68"/>
      <c r="AX36" s="64">
        <f>AT36+AV36</f>
        <v>623007</v>
      </c>
      <c r="AY36" s="64">
        <f>AU36</f>
        <v>634873</v>
      </c>
      <c r="AZ36" s="68"/>
      <c r="BA36" s="68"/>
      <c r="BB36" s="64">
        <f>AX36+AZ36</f>
        <v>623007</v>
      </c>
      <c r="BC36" s="64">
        <f>AY36+BA36</f>
        <v>634873</v>
      </c>
      <c r="BD36" s="68"/>
      <c r="BE36" s="68"/>
      <c r="BF36" s="64">
        <f>BB36+BD36</f>
        <v>623007</v>
      </c>
      <c r="BG36" s="64">
        <f>BC36+BE36</f>
        <v>634873</v>
      </c>
      <c r="BH36" s="68"/>
      <c r="BI36" s="68"/>
      <c r="BJ36" s="64">
        <f>BB36+BH36</f>
        <v>623007</v>
      </c>
      <c r="BK36" s="64">
        <f>BC36+BI36</f>
        <v>634873</v>
      </c>
      <c r="BL36" s="68"/>
      <c r="BM36" s="68"/>
      <c r="BN36" s="64">
        <f>BJ36+BL36</f>
        <v>623007</v>
      </c>
      <c r="BO36" s="64"/>
      <c r="BP36" s="64">
        <f>BK36+BM36</f>
        <v>634873</v>
      </c>
      <c r="BQ36" s="64">
        <f>BR36-BP36</f>
        <v>-634873</v>
      </c>
      <c r="BR36" s="64"/>
      <c r="BS36" s="64"/>
      <c r="BT36" s="15"/>
      <c r="BU36" s="15"/>
      <c r="BV36" s="15"/>
      <c r="BW36" s="15"/>
    </row>
    <row r="37" spans="1:75" s="16" customFormat="1" ht="30" customHeight="1">
      <c r="A37" s="66" t="s">
        <v>109</v>
      </c>
      <c r="B37" s="72" t="s">
        <v>130</v>
      </c>
      <c r="C37" s="72" t="s">
        <v>138</v>
      </c>
      <c r="D37" s="73" t="s">
        <v>127</v>
      </c>
      <c r="E37" s="72" t="s">
        <v>221</v>
      </c>
      <c r="F37" s="64"/>
      <c r="G37" s="64"/>
      <c r="H37" s="81"/>
      <c r="I37" s="81"/>
      <c r="J37" s="81"/>
      <c r="K37" s="82"/>
      <c r="L37" s="82"/>
      <c r="M37" s="64"/>
      <c r="N37" s="64"/>
      <c r="O37" s="64"/>
      <c r="P37" s="64"/>
      <c r="Q37" s="64"/>
      <c r="R37" s="68"/>
      <c r="S37" s="68"/>
      <c r="T37" s="64"/>
      <c r="U37" s="64"/>
      <c r="V37" s="68"/>
      <c r="W37" s="68"/>
      <c r="X37" s="64"/>
      <c r="Y37" s="64"/>
      <c r="Z37" s="68"/>
      <c r="AA37" s="64"/>
      <c r="AB37" s="64"/>
      <c r="AC37" s="68"/>
      <c r="AD37" s="68"/>
      <c r="AE37" s="68"/>
      <c r="AF37" s="64"/>
      <c r="AG37" s="68"/>
      <c r="AH37" s="64"/>
      <c r="AI37" s="68"/>
      <c r="AJ37" s="68"/>
      <c r="AK37" s="64"/>
      <c r="AL37" s="64"/>
      <c r="AM37" s="64"/>
      <c r="AN37" s="64"/>
      <c r="AO37" s="64"/>
      <c r="AP37" s="64"/>
      <c r="AQ37" s="64"/>
      <c r="AR37" s="64"/>
      <c r="AS37" s="68"/>
      <c r="AT37" s="64"/>
      <c r="AU37" s="64"/>
      <c r="AV37" s="68"/>
      <c r="AW37" s="68"/>
      <c r="AX37" s="64"/>
      <c r="AY37" s="64"/>
      <c r="AZ37" s="68"/>
      <c r="BA37" s="68"/>
      <c r="BB37" s="64"/>
      <c r="BC37" s="64"/>
      <c r="BD37" s="68"/>
      <c r="BE37" s="68"/>
      <c r="BF37" s="64"/>
      <c r="BG37" s="64"/>
      <c r="BH37" s="68"/>
      <c r="BI37" s="68"/>
      <c r="BJ37" s="64"/>
      <c r="BK37" s="64"/>
      <c r="BL37" s="68"/>
      <c r="BM37" s="68"/>
      <c r="BN37" s="64"/>
      <c r="BO37" s="64"/>
      <c r="BP37" s="64"/>
      <c r="BQ37" s="64">
        <f>BR37-BP37</f>
        <v>703152</v>
      </c>
      <c r="BR37" s="64">
        <f>629363+3524+67311+1966+988</f>
        <v>703152</v>
      </c>
      <c r="BS37" s="64">
        <f>629363+3524+67311+1966+988</f>
        <v>703152</v>
      </c>
      <c r="BT37" s="15"/>
      <c r="BU37" s="15"/>
      <c r="BV37" s="15"/>
      <c r="BW37" s="15"/>
    </row>
    <row r="38" spans="1:75" s="16" customFormat="1" ht="17.25" customHeight="1">
      <c r="A38" s="66"/>
      <c r="B38" s="72"/>
      <c r="C38" s="72"/>
      <c r="D38" s="73"/>
      <c r="E38" s="72"/>
      <c r="F38" s="64"/>
      <c r="G38" s="64"/>
      <c r="H38" s="81"/>
      <c r="I38" s="81"/>
      <c r="J38" s="81"/>
      <c r="K38" s="82"/>
      <c r="L38" s="82"/>
      <c r="M38" s="64"/>
      <c r="N38" s="64"/>
      <c r="O38" s="64"/>
      <c r="P38" s="64"/>
      <c r="Q38" s="64"/>
      <c r="R38" s="68"/>
      <c r="S38" s="68"/>
      <c r="T38" s="64"/>
      <c r="U38" s="64"/>
      <c r="V38" s="68"/>
      <c r="W38" s="68"/>
      <c r="X38" s="64"/>
      <c r="Y38" s="64"/>
      <c r="Z38" s="68"/>
      <c r="AA38" s="64"/>
      <c r="AB38" s="64"/>
      <c r="AC38" s="68"/>
      <c r="AD38" s="68"/>
      <c r="AE38" s="68"/>
      <c r="AF38" s="64"/>
      <c r="AG38" s="68"/>
      <c r="AH38" s="64"/>
      <c r="AI38" s="68"/>
      <c r="AJ38" s="68"/>
      <c r="AK38" s="64"/>
      <c r="AL38" s="64"/>
      <c r="AM38" s="64"/>
      <c r="AN38" s="64"/>
      <c r="AO38" s="64"/>
      <c r="AP38" s="64"/>
      <c r="AQ38" s="64"/>
      <c r="AR38" s="64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7"/>
      <c r="BR38" s="68"/>
      <c r="BS38" s="68"/>
      <c r="BT38" s="15"/>
      <c r="BU38" s="15"/>
      <c r="BV38" s="15"/>
      <c r="BW38" s="15"/>
    </row>
    <row r="39" spans="1:75" s="16" customFormat="1" ht="36.75" customHeight="1">
      <c r="A39" s="57" t="s">
        <v>322</v>
      </c>
      <c r="B39" s="58" t="s">
        <v>130</v>
      </c>
      <c r="C39" s="58" t="s">
        <v>139</v>
      </c>
      <c r="D39" s="70"/>
      <c r="E39" s="58"/>
      <c r="F39" s="64"/>
      <c r="G39" s="64"/>
      <c r="H39" s="81"/>
      <c r="I39" s="81"/>
      <c r="J39" s="81"/>
      <c r="K39" s="82"/>
      <c r="L39" s="82"/>
      <c r="M39" s="64"/>
      <c r="N39" s="64"/>
      <c r="O39" s="64"/>
      <c r="P39" s="64"/>
      <c r="Q39" s="64"/>
      <c r="R39" s="68"/>
      <c r="S39" s="68"/>
      <c r="T39" s="64"/>
      <c r="U39" s="64"/>
      <c r="V39" s="68"/>
      <c r="W39" s="68"/>
      <c r="X39" s="64"/>
      <c r="Y39" s="64"/>
      <c r="Z39" s="68"/>
      <c r="AA39" s="64"/>
      <c r="AB39" s="64"/>
      <c r="AC39" s="68"/>
      <c r="AD39" s="68"/>
      <c r="AE39" s="68"/>
      <c r="AF39" s="64"/>
      <c r="AG39" s="68"/>
      <c r="AH39" s="64"/>
      <c r="AI39" s="68"/>
      <c r="AJ39" s="68"/>
      <c r="AK39" s="64"/>
      <c r="AL39" s="64"/>
      <c r="AM39" s="64"/>
      <c r="AN39" s="60">
        <f aca="true" t="shared" si="19" ref="AN39:BC40">AN40</f>
        <v>14420</v>
      </c>
      <c r="AO39" s="60">
        <f t="shared" si="19"/>
        <v>14420</v>
      </c>
      <c r="AP39" s="60">
        <f t="shared" si="19"/>
        <v>0</v>
      </c>
      <c r="AQ39" s="60">
        <f t="shared" si="19"/>
        <v>1895</v>
      </c>
      <c r="AR39" s="60">
        <f t="shared" si="19"/>
        <v>0</v>
      </c>
      <c r="AS39" s="60">
        <f t="shared" si="19"/>
        <v>0</v>
      </c>
      <c r="AT39" s="60">
        <f t="shared" si="19"/>
        <v>14420</v>
      </c>
      <c r="AU39" s="60">
        <f t="shared" si="19"/>
        <v>1895</v>
      </c>
      <c r="AV39" s="60">
        <f t="shared" si="19"/>
        <v>0</v>
      </c>
      <c r="AW39" s="60">
        <f t="shared" si="19"/>
        <v>0</v>
      </c>
      <c r="AX39" s="60">
        <f t="shared" si="19"/>
        <v>14420</v>
      </c>
      <c r="AY39" s="60">
        <f t="shared" si="19"/>
        <v>1895</v>
      </c>
      <c r="AZ39" s="60">
        <f t="shared" si="19"/>
        <v>0</v>
      </c>
      <c r="BA39" s="60">
        <f t="shared" si="19"/>
        <v>0</v>
      </c>
      <c r="BB39" s="60">
        <f t="shared" si="19"/>
        <v>14420</v>
      </c>
      <c r="BC39" s="60">
        <f t="shared" si="19"/>
        <v>1895</v>
      </c>
      <c r="BD39" s="68"/>
      <c r="BE39" s="68"/>
      <c r="BF39" s="60">
        <f aca="true" t="shared" si="20" ref="BF39:BS40">BF40</f>
        <v>14420</v>
      </c>
      <c r="BG39" s="60">
        <f t="shared" si="20"/>
        <v>1895</v>
      </c>
      <c r="BH39" s="60">
        <f t="shared" si="20"/>
        <v>0</v>
      </c>
      <c r="BI39" s="60">
        <f t="shared" si="20"/>
        <v>0</v>
      </c>
      <c r="BJ39" s="60">
        <f t="shared" si="20"/>
        <v>14420</v>
      </c>
      <c r="BK39" s="60">
        <f t="shared" si="20"/>
        <v>1895</v>
      </c>
      <c r="BL39" s="60">
        <f t="shared" si="20"/>
        <v>0</v>
      </c>
      <c r="BM39" s="60">
        <f t="shared" si="20"/>
        <v>0</v>
      </c>
      <c r="BN39" s="60">
        <f t="shared" si="20"/>
        <v>14420</v>
      </c>
      <c r="BO39" s="60"/>
      <c r="BP39" s="60">
        <f t="shared" si="20"/>
        <v>1895</v>
      </c>
      <c r="BQ39" s="60">
        <f t="shared" si="20"/>
        <v>-379</v>
      </c>
      <c r="BR39" s="60">
        <f t="shared" si="20"/>
        <v>1516</v>
      </c>
      <c r="BS39" s="60">
        <f t="shared" si="20"/>
        <v>0</v>
      </c>
      <c r="BT39" s="15"/>
      <c r="BU39" s="15"/>
      <c r="BV39" s="15"/>
      <c r="BW39" s="15"/>
    </row>
    <row r="40" spans="1:75" s="16" customFormat="1" ht="25.5" customHeight="1">
      <c r="A40" s="66" t="s">
        <v>324</v>
      </c>
      <c r="B40" s="72" t="s">
        <v>130</v>
      </c>
      <c r="C40" s="72" t="s">
        <v>139</v>
      </c>
      <c r="D40" s="73" t="s">
        <v>323</v>
      </c>
      <c r="E40" s="72"/>
      <c r="F40" s="64"/>
      <c r="G40" s="64"/>
      <c r="H40" s="81"/>
      <c r="I40" s="81"/>
      <c r="J40" s="81"/>
      <c r="K40" s="82"/>
      <c r="L40" s="82"/>
      <c r="M40" s="64"/>
      <c r="N40" s="64"/>
      <c r="O40" s="64"/>
      <c r="P40" s="64"/>
      <c r="Q40" s="64"/>
      <c r="R40" s="68"/>
      <c r="S40" s="68"/>
      <c r="T40" s="64"/>
      <c r="U40" s="64"/>
      <c r="V40" s="68"/>
      <c r="W40" s="68"/>
      <c r="X40" s="64"/>
      <c r="Y40" s="64"/>
      <c r="Z40" s="68"/>
      <c r="AA40" s="64"/>
      <c r="AB40" s="64"/>
      <c r="AC40" s="68"/>
      <c r="AD40" s="68"/>
      <c r="AE40" s="68"/>
      <c r="AF40" s="64"/>
      <c r="AG40" s="68"/>
      <c r="AH40" s="64"/>
      <c r="AI40" s="68"/>
      <c r="AJ40" s="68"/>
      <c r="AK40" s="64"/>
      <c r="AL40" s="64"/>
      <c r="AM40" s="64"/>
      <c r="AN40" s="64">
        <f t="shared" si="19"/>
        <v>14420</v>
      </c>
      <c r="AO40" s="64">
        <f t="shared" si="19"/>
        <v>14420</v>
      </c>
      <c r="AP40" s="64">
        <f t="shared" si="19"/>
        <v>0</v>
      </c>
      <c r="AQ40" s="64">
        <f t="shared" si="19"/>
        <v>1895</v>
      </c>
      <c r="AR40" s="64">
        <f t="shared" si="19"/>
        <v>0</v>
      </c>
      <c r="AS40" s="64">
        <f t="shared" si="19"/>
        <v>0</v>
      </c>
      <c r="AT40" s="64">
        <f t="shared" si="19"/>
        <v>14420</v>
      </c>
      <c r="AU40" s="64">
        <f t="shared" si="19"/>
        <v>1895</v>
      </c>
      <c r="AV40" s="64">
        <f t="shared" si="19"/>
        <v>0</v>
      </c>
      <c r="AW40" s="64">
        <f t="shared" si="19"/>
        <v>0</v>
      </c>
      <c r="AX40" s="64">
        <f t="shared" si="19"/>
        <v>14420</v>
      </c>
      <c r="AY40" s="64">
        <f t="shared" si="19"/>
        <v>1895</v>
      </c>
      <c r="AZ40" s="64">
        <f t="shared" si="19"/>
        <v>0</v>
      </c>
      <c r="BA40" s="64">
        <f t="shared" si="19"/>
        <v>0</v>
      </c>
      <c r="BB40" s="64">
        <f t="shared" si="19"/>
        <v>14420</v>
      </c>
      <c r="BC40" s="64">
        <f t="shared" si="19"/>
        <v>1895</v>
      </c>
      <c r="BD40" s="68"/>
      <c r="BE40" s="68"/>
      <c r="BF40" s="64">
        <f t="shared" si="20"/>
        <v>14420</v>
      </c>
      <c r="BG40" s="64">
        <f t="shared" si="20"/>
        <v>1895</v>
      </c>
      <c r="BH40" s="64">
        <f t="shared" si="20"/>
        <v>0</v>
      </c>
      <c r="BI40" s="64">
        <f t="shared" si="20"/>
        <v>0</v>
      </c>
      <c r="BJ40" s="64">
        <f t="shared" si="20"/>
        <v>14420</v>
      </c>
      <c r="BK40" s="64">
        <f t="shared" si="20"/>
        <v>1895</v>
      </c>
      <c r="BL40" s="64">
        <f t="shared" si="20"/>
        <v>0</v>
      </c>
      <c r="BM40" s="64">
        <f t="shared" si="20"/>
        <v>0</v>
      </c>
      <c r="BN40" s="64">
        <f t="shared" si="20"/>
        <v>14420</v>
      </c>
      <c r="BO40" s="64"/>
      <c r="BP40" s="64">
        <f t="shared" si="20"/>
        <v>1895</v>
      </c>
      <c r="BQ40" s="64">
        <f t="shared" si="20"/>
        <v>-379</v>
      </c>
      <c r="BR40" s="64">
        <f t="shared" si="20"/>
        <v>1516</v>
      </c>
      <c r="BS40" s="64">
        <f t="shared" si="20"/>
        <v>0</v>
      </c>
      <c r="BT40" s="15"/>
      <c r="BU40" s="15"/>
      <c r="BV40" s="15"/>
      <c r="BW40" s="15"/>
    </row>
    <row r="41" spans="1:75" s="16" customFormat="1" ht="71.25" customHeight="1">
      <c r="A41" s="66" t="s">
        <v>140</v>
      </c>
      <c r="B41" s="72" t="s">
        <v>130</v>
      </c>
      <c r="C41" s="72" t="s">
        <v>139</v>
      </c>
      <c r="D41" s="73" t="s">
        <v>323</v>
      </c>
      <c r="E41" s="72" t="s">
        <v>141</v>
      </c>
      <c r="F41" s="64"/>
      <c r="G41" s="64"/>
      <c r="H41" s="81"/>
      <c r="I41" s="81"/>
      <c r="J41" s="81"/>
      <c r="K41" s="82"/>
      <c r="L41" s="82"/>
      <c r="M41" s="64"/>
      <c r="N41" s="64"/>
      <c r="O41" s="64"/>
      <c r="P41" s="64"/>
      <c r="Q41" s="64"/>
      <c r="R41" s="68"/>
      <c r="S41" s="68"/>
      <c r="T41" s="64"/>
      <c r="U41" s="64"/>
      <c r="V41" s="68"/>
      <c r="W41" s="68"/>
      <c r="X41" s="64"/>
      <c r="Y41" s="64"/>
      <c r="Z41" s="68"/>
      <c r="AA41" s="64"/>
      <c r="AB41" s="64"/>
      <c r="AC41" s="68"/>
      <c r="AD41" s="68"/>
      <c r="AE41" s="68"/>
      <c r="AF41" s="64"/>
      <c r="AG41" s="68"/>
      <c r="AH41" s="64"/>
      <c r="AI41" s="68"/>
      <c r="AJ41" s="68"/>
      <c r="AK41" s="64"/>
      <c r="AL41" s="64"/>
      <c r="AM41" s="64"/>
      <c r="AN41" s="64">
        <f>AO41-AM41</f>
        <v>14420</v>
      </c>
      <c r="AO41" s="64">
        <f>1895+12525</f>
        <v>14420</v>
      </c>
      <c r="AP41" s="64"/>
      <c r="AQ41" s="64">
        <v>1895</v>
      </c>
      <c r="AR41" s="64"/>
      <c r="AS41" s="68"/>
      <c r="AT41" s="64">
        <f>AO41+AR41</f>
        <v>14420</v>
      </c>
      <c r="AU41" s="64">
        <f>AQ41+AS41</f>
        <v>1895</v>
      </c>
      <c r="AV41" s="68"/>
      <c r="AW41" s="68"/>
      <c r="AX41" s="64">
        <f>AT41+AV41</f>
        <v>14420</v>
      </c>
      <c r="AY41" s="64">
        <f>AU41</f>
        <v>1895</v>
      </c>
      <c r="AZ41" s="68"/>
      <c r="BA41" s="68"/>
      <c r="BB41" s="64">
        <f>AX41+AZ41</f>
        <v>14420</v>
      </c>
      <c r="BC41" s="64">
        <f>AY41+BA41</f>
        <v>1895</v>
      </c>
      <c r="BD41" s="68"/>
      <c r="BE41" s="68"/>
      <c r="BF41" s="64">
        <f>BB41+BD41</f>
        <v>14420</v>
      </c>
      <c r="BG41" s="64">
        <f>BC41+BE41</f>
        <v>1895</v>
      </c>
      <c r="BH41" s="68"/>
      <c r="BI41" s="68"/>
      <c r="BJ41" s="64">
        <f>BB41+BH41</f>
        <v>14420</v>
      </c>
      <c r="BK41" s="64">
        <f>BC41+BI41</f>
        <v>1895</v>
      </c>
      <c r="BL41" s="68"/>
      <c r="BM41" s="68"/>
      <c r="BN41" s="64">
        <f>BJ41+BL41</f>
        <v>14420</v>
      </c>
      <c r="BO41" s="64"/>
      <c r="BP41" s="64">
        <f>BK41+BM41</f>
        <v>1895</v>
      </c>
      <c r="BQ41" s="64">
        <f>BR41-BP41</f>
        <v>-379</v>
      </c>
      <c r="BR41" s="64">
        <v>1516</v>
      </c>
      <c r="BS41" s="68"/>
      <c r="BT41" s="15"/>
      <c r="BU41" s="15"/>
      <c r="BV41" s="15"/>
      <c r="BW41" s="15"/>
    </row>
    <row r="42" spans="1:75" s="16" customFormat="1" ht="16.5">
      <c r="A42" s="66"/>
      <c r="B42" s="72"/>
      <c r="C42" s="72"/>
      <c r="D42" s="73"/>
      <c r="E42" s="72"/>
      <c r="F42" s="83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4"/>
      <c r="AL42" s="64"/>
      <c r="AM42" s="64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7"/>
      <c r="BR42" s="68"/>
      <c r="BS42" s="68"/>
      <c r="BT42" s="15"/>
      <c r="BU42" s="15"/>
      <c r="BV42" s="15"/>
      <c r="BW42" s="15"/>
    </row>
    <row r="43" spans="1:71" ht="37.5" customHeight="1" hidden="1">
      <c r="A43" s="57" t="s">
        <v>24</v>
      </c>
      <c r="B43" s="58" t="s">
        <v>130</v>
      </c>
      <c r="C43" s="58" t="s">
        <v>142</v>
      </c>
      <c r="D43" s="70"/>
      <c r="E43" s="58"/>
      <c r="F43" s="60">
        <f aca="true" t="shared" si="21" ref="F43:V44">F44</f>
        <v>142800</v>
      </c>
      <c r="G43" s="60">
        <f t="shared" si="21"/>
        <v>-55429</v>
      </c>
      <c r="H43" s="60">
        <f t="shared" si="21"/>
        <v>87371</v>
      </c>
      <c r="I43" s="60">
        <f t="shared" si="21"/>
        <v>0</v>
      </c>
      <c r="J43" s="60">
        <f t="shared" si="21"/>
        <v>127152</v>
      </c>
      <c r="K43" s="60">
        <f t="shared" si="21"/>
        <v>0</v>
      </c>
      <c r="L43" s="60">
        <f t="shared" si="21"/>
        <v>0</v>
      </c>
      <c r="M43" s="60">
        <f t="shared" si="21"/>
        <v>127152</v>
      </c>
      <c r="N43" s="60">
        <f t="shared" si="21"/>
        <v>-42490</v>
      </c>
      <c r="O43" s="60">
        <f t="shared" si="21"/>
        <v>84662</v>
      </c>
      <c r="P43" s="60">
        <f t="shared" si="21"/>
        <v>0</v>
      </c>
      <c r="Q43" s="60">
        <f t="shared" si="21"/>
        <v>84662</v>
      </c>
      <c r="R43" s="60">
        <f t="shared" si="21"/>
        <v>0</v>
      </c>
      <c r="S43" s="60">
        <f t="shared" si="21"/>
        <v>0</v>
      </c>
      <c r="T43" s="60">
        <f t="shared" si="21"/>
        <v>84662</v>
      </c>
      <c r="U43" s="60">
        <f t="shared" si="21"/>
        <v>84662</v>
      </c>
      <c r="V43" s="60">
        <f t="shared" si="21"/>
        <v>0</v>
      </c>
      <c r="W43" s="60">
        <f aca="true" t="shared" si="22" ref="V43:AK44">W44</f>
        <v>0</v>
      </c>
      <c r="X43" s="60">
        <f t="shared" si="22"/>
        <v>84662</v>
      </c>
      <c r="Y43" s="60">
        <f t="shared" si="22"/>
        <v>84662</v>
      </c>
      <c r="Z43" s="60">
        <f t="shared" si="22"/>
        <v>0</v>
      </c>
      <c r="AA43" s="60">
        <f t="shared" si="22"/>
        <v>84662</v>
      </c>
      <c r="AB43" s="60">
        <f t="shared" si="22"/>
        <v>84662</v>
      </c>
      <c r="AC43" s="60">
        <f t="shared" si="22"/>
        <v>0</v>
      </c>
      <c r="AD43" s="60">
        <f t="shared" si="22"/>
        <v>0</v>
      </c>
      <c r="AE43" s="60"/>
      <c r="AF43" s="60">
        <f t="shared" si="22"/>
        <v>84662</v>
      </c>
      <c r="AG43" s="60">
        <f t="shared" si="22"/>
        <v>0</v>
      </c>
      <c r="AH43" s="60">
        <f t="shared" si="22"/>
        <v>84662</v>
      </c>
      <c r="AI43" s="60">
        <f t="shared" si="22"/>
        <v>0</v>
      </c>
      <c r="AJ43" s="60">
        <f t="shared" si="22"/>
        <v>0</v>
      </c>
      <c r="AK43" s="60">
        <f t="shared" si="22"/>
        <v>84662</v>
      </c>
      <c r="AL43" s="60">
        <f aca="true" t="shared" si="23" ref="AL43:AY44">AL44</f>
        <v>0</v>
      </c>
      <c r="AM43" s="60">
        <f t="shared" si="23"/>
        <v>84662</v>
      </c>
      <c r="AN43" s="60">
        <f t="shared" si="23"/>
        <v>-84662</v>
      </c>
      <c r="AO43" s="60">
        <f t="shared" si="23"/>
        <v>0</v>
      </c>
      <c r="AP43" s="60">
        <f t="shared" si="23"/>
        <v>0</v>
      </c>
      <c r="AQ43" s="60">
        <f t="shared" si="23"/>
        <v>0</v>
      </c>
      <c r="AR43" s="60">
        <f t="shared" si="23"/>
        <v>0</v>
      </c>
      <c r="AS43" s="60">
        <f t="shared" si="23"/>
        <v>0</v>
      </c>
      <c r="AT43" s="60">
        <f t="shared" si="23"/>
        <v>0</v>
      </c>
      <c r="AU43" s="60">
        <f t="shared" si="23"/>
        <v>0</v>
      </c>
      <c r="AV43" s="46"/>
      <c r="AW43" s="46"/>
      <c r="AX43" s="60">
        <f t="shared" si="23"/>
        <v>0</v>
      </c>
      <c r="AY43" s="60">
        <f t="shared" si="23"/>
        <v>0</v>
      </c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8"/>
      <c r="BR43" s="46"/>
      <c r="BS43" s="46"/>
    </row>
    <row r="44" spans="1:75" s="38" customFormat="1" ht="33.75" customHeight="1" hidden="1">
      <c r="A44" s="66" t="s">
        <v>25</v>
      </c>
      <c r="B44" s="72" t="s">
        <v>130</v>
      </c>
      <c r="C44" s="72" t="s">
        <v>142</v>
      </c>
      <c r="D44" s="73" t="s">
        <v>26</v>
      </c>
      <c r="E44" s="72"/>
      <c r="F44" s="64">
        <f t="shared" si="21"/>
        <v>142800</v>
      </c>
      <c r="G44" s="64">
        <f t="shared" si="21"/>
        <v>-55429</v>
      </c>
      <c r="H44" s="64">
        <f t="shared" si="21"/>
        <v>87371</v>
      </c>
      <c r="I44" s="64">
        <f t="shared" si="21"/>
        <v>0</v>
      </c>
      <c r="J44" s="64">
        <f t="shared" si="21"/>
        <v>127152</v>
      </c>
      <c r="K44" s="64">
        <f t="shared" si="21"/>
        <v>0</v>
      </c>
      <c r="L44" s="64">
        <f t="shared" si="21"/>
        <v>0</v>
      </c>
      <c r="M44" s="64">
        <f t="shared" si="21"/>
        <v>127152</v>
      </c>
      <c r="N44" s="64">
        <f t="shared" si="21"/>
        <v>-42490</v>
      </c>
      <c r="O44" s="64">
        <f t="shared" si="21"/>
        <v>84662</v>
      </c>
      <c r="P44" s="64">
        <f t="shared" si="21"/>
        <v>0</v>
      </c>
      <c r="Q44" s="64">
        <f t="shared" si="21"/>
        <v>84662</v>
      </c>
      <c r="R44" s="64">
        <f t="shared" si="21"/>
        <v>0</v>
      </c>
      <c r="S44" s="64">
        <f t="shared" si="21"/>
        <v>0</v>
      </c>
      <c r="T44" s="64">
        <f t="shared" si="21"/>
        <v>84662</v>
      </c>
      <c r="U44" s="64">
        <f t="shared" si="21"/>
        <v>84662</v>
      </c>
      <c r="V44" s="64">
        <f t="shared" si="22"/>
        <v>0</v>
      </c>
      <c r="W44" s="64">
        <f t="shared" si="22"/>
        <v>0</v>
      </c>
      <c r="X44" s="64">
        <f t="shared" si="22"/>
        <v>84662</v>
      </c>
      <c r="Y44" s="64">
        <f t="shared" si="22"/>
        <v>84662</v>
      </c>
      <c r="Z44" s="64">
        <f t="shared" si="22"/>
        <v>0</v>
      </c>
      <c r="AA44" s="64">
        <f t="shared" si="22"/>
        <v>84662</v>
      </c>
      <c r="AB44" s="64">
        <f t="shared" si="22"/>
        <v>84662</v>
      </c>
      <c r="AC44" s="64">
        <f t="shared" si="22"/>
        <v>0</v>
      </c>
      <c r="AD44" s="64">
        <f t="shared" si="22"/>
        <v>0</v>
      </c>
      <c r="AE44" s="64"/>
      <c r="AF44" s="64">
        <f t="shared" si="22"/>
        <v>84662</v>
      </c>
      <c r="AG44" s="64">
        <f t="shared" si="22"/>
        <v>0</v>
      </c>
      <c r="AH44" s="64">
        <f t="shared" si="22"/>
        <v>84662</v>
      </c>
      <c r="AI44" s="64">
        <f>AI45</f>
        <v>0</v>
      </c>
      <c r="AJ44" s="64">
        <f>AJ45</f>
        <v>0</v>
      </c>
      <c r="AK44" s="64">
        <f>AF44+AI44</f>
        <v>84662</v>
      </c>
      <c r="AL44" s="64">
        <f>AG44</f>
        <v>0</v>
      </c>
      <c r="AM44" s="64">
        <f>AM45</f>
        <v>84662</v>
      </c>
      <c r="AN44" s="64">
        <f>AN45</f>
        <v>-84662</v>
      </c>
      <c r="AO44" s="64">
        <f t="shared" si="23"/>
        <v>0</v>
      </c>
      <c r="AP44" s="64">
        <f t="shared" si="23"/>
        <v>0</v>
      </c>
      <c r="AQ44" s="64">
        <f t="shared" si="23"/>
        <v>0</v>
      </c>
      <c r="AR44" s="64">
        <f t="shared" si="23"/>
        <v>0</v>
      </c>
      <c r="AS44" s="64">
        <f t="shared" si="23"/>
        <v>0</v>
      </c>
      <c r="AT44" s="64">
        <f t="shared" si="23"/>
        <v>0</v>
      </c>
      <c r="AU44" s="64">
        <f t="shared" si="23"/>
        <v>0</v>
      </c>
      <c r="AV44" s="84"/>
      <c r="AW44" s="84"/>
      <c r="AX44" s="64">
        <f t="shared" si="23"/>
        <v>0</v>
      </c>
      <c r="AY44" s="64">
        <f t="shared" si="23"/>
        <v>0</v>
      </c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5"/>
      <c r="BR44" s="84"/>
      <c r="BS44" s="84"/>
      <c r="BT44" s="37"/>
      <c r="BU44" s="37"/>
      <c r="BV44" s="37"/>
      <c r="BW44" s="37"/>
    </row>
    <row r="45" spans="1:75" s="14" customFormat="1" ht="16.5" hidden="1">
      <c r="A45" s="66" t="s">
        <v>143</v>
      </c>
      <c r="B45" s="72" t="s">
        <v>130</v>
      </c>
      <c r="C45" s="72" t="s">
        <v>142</v>
      </c>
      <c r="D45" s="73" t="s">
        <v>26</v>
      </c>
      <c r="E45" s="72" t="s">
        <v>20</v>
      </c>
      <c r="F45" s="64">
        <v>142800</v>
      </c>
      <c r="G45" s="64">
        <f>H45-F45</f>
        <v>-55429</v>
      </c>
      <c r="H45" s="64">
        <v>87371</v>
      </c>
      <c r="I45" s="64"/>
      <c r="J45" s="64">
        <v>127152</v>
      </c>
      <c r="K45" s="86"/>
      <c r="L45" s="86"/>
      <c r="M45" s="64">
        <v>127152</v>
      </c>
      <c r="N45" s="64">
        <f>O45-M45</f>
        <v>-42490</v>
      </c>
      <c r="O45" s="64">
        <v>84662</v>
      </c>
      <c r="P45" s="64"/>
      <c r="Q45" s="64">
        <v>84662</v>
      </c>
      <c r="R45" s="65"/>
      <c r="S45" s="65"/>
      <c r="T45" s="64">
        <f>O45+R45</f>
        <v>84662</v>
      </c>
      <c r="U45" s="64">
        <f>Q45+S45</f>
        <v>84662</v>
      </c>
      <c r="V45" s="65"/>
      <c r="W45" s="65"/>
      <c r="X45" s="64">
        <f>T45+V45</f>
        <v>84662</v>
      </c>
      <c r="Y45" s="64">
        <f>U45+W45</f>
        <v>84662</v>
      </c>
      <c r="Z45" s="65"/>
      <c r="AA45" s="64">
        <f>X45+Z45</f>
        <v>84662</v>
      </c>
      <c r="AB45" s="64">
        <f>Y45</f>
        <v>84662</v>
      </c>
      <c r="AC45" s="65"/>
      <c r="AD45" s="65"/>
      <c r="AE45" s="65"/>
      <c r="AF45" s="64">
        <f>AA45+AC45</f>
        <v>84662</v>
      </c>
      <c r="AG45" s="65"/>
      <c r="AH45" s="64">
        <f>AB45</f>
        <v>84662</v>
      </c>
      <c r="AI45" s="65"/>
      <c r="AJ45" s="65"/>
      <c r="AK45" s="64">
        <f>AF45+AI45</f>
        <v>84662</v>
      </c>
      <c r="AL45" s="64">
        <f>AG45</f>
        <v>0</v>
      </c>
      <c r="AM45" s="64">
        <f>AH45+AJ45</f>
        <v>84662</v>
      </c>
      <c r="AN45" s="64">
        <f>AO45-AM45</f>
        <v>-84662</v>
      </c>
      <c r="AO45" s="64"/>
      <c r="AP45" s="64"/>
      <c r="AQ45" s="64"/>
      <c r="AR45" s="64"/>
      <c r="AS45" s="65"/>
      <c r="AT45" s="64">
        <f>AO45+AR45</f>
        <v>0</v>
      </c>
      <c r="AU45" s="64">
        <f>AQ45+AS45</f>
        <v>0</v>
      </c>
      <c r="AV45" s="65"/>
      <c r="AW45" s="65"/>
      <c r="AX45" s="64">
        <f>AR45+AU45</f>
        <v>0</v>
      </c>
      <c r="AY45" s="64">
        <f>AT45+AV45</f>
        <v>0</v>
      </c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87"/>
      <c r="BR45" s="65"/>
      <c r="BS45" s="65"/>
      <c r="BT45" s="13"/>
      <c r="BU45" s="13"/>
      <c r="BV45" s="13"/>
      <c r="BW45" s="13"/>
    </row>
    <row r="46" spans="1:75" s="14" customFormat="1" ht="16.5" hidden="1">
      <c r="A46" s="66"/>
      <c r="B46" s="72"/>
      <c r="C46" s="72"/>
      <c r="D46" s="73"/>
      <c r="E46" s="72"/>
      <c r="F46" s="64"/>
      <c r="G46" s="64"/>
      <c r="H46" s="64"/>
      <c r="I46" s="64"/>
      <c r="J46" s="64"/>
      <c r="K46" s="86"/>
      <c r="L46" s="86"/>
      <c r="M46" s="64"/>
      <c r="N46" s="64"/>
      <c r="O46" s="64"/>
      <c r="P46" s="64"/>
      <c r="Q46" s="64"/>
      <c r="R46" s="65"/>
      <c r="S46" s="65"/>
      <c r="T46" s="64"/>
      <c r="U46" s="64"/>
      <c r="V46" s="65"/>
      <c r="W46" s="65"/>
      <c r="X46" s="64"/>
      <c r="Y46" s="64"/>
      <c r="Z46" s="65"/>
      <c r="AA46" s="64"/>
      <c r="AB46" s="64"/>
      <c r="AC46" s="65"/>
      <c r="AD46" s="65"/>
      <c r="AE46" s="65"/>
      <c r="AF46" s="64"/>
      <c r="AG46" s="65"/>
      <c r="AH46" s="64"/>
      <c r="AI46" s="65"/>
      <c r="AJ46" s="65"/>
      <c r="AK46" s="64"/>
      <c r="AL46" s="64"/>
      <c r="AM46" s="64"/>
      <c r="AN46" s="64"/>
      <c r="AO46" s="64"/>
      <c r="AP46" s="64"/>
      <c r="AQ46" s="64"/>
      <c r="AR46" s="64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87"/>
      <c r="BR46" s="65"/>
      <c r="BS46" s="65"/>
      <c r="BT46" s="13"/>
      <c r="BU46" s="13"/>
      <c r="BV46" s="13"/>
      <c r="BW46" s="13"/>
    </row>
    <row r="47" spans="1:75" s="14" customFormat="1" ht="18.75">
      <c r="A47" s="57" t="s">
        <v>27</v>
      </c>
      <c r="B47" s="58" t="s">
        <v>130</v>
      </c>
      <c r="C47" s="58" t="s">
        <v>142</v>
      </c>
      <c r="D47" s="70"/>
      <c r="E47" s="58"/>
      <c r="F47" s="64"/>
      <c r="G47" s="64"/>
      <c r="H47" s="64"/>
      <c r="I47" s="64"/>
      <c r="J47" s="64"/>
      <c r="K47" s="86"/>
      <c r="L47" s="86"/>
      <c r="M47" s="64"/>
      <c r="N47" s="64"/>
      <c r="O47" s="64"/>
      <c r="P47" s="64"/>
      <c r="Q47" s="64"/>
      <c r="R47" s="65"/>
      <c r="S47" s="65"/>
      <c r="T47" s="64"/>
      <c r="U47" s="64"/>
      <c r="V47" s="65"/>
      <c r="W47" s="65"/>
      <c r="X47" s="64"/>
      <c r="Y47" s="64"/>
      <c r="Z47" s="65"/>
      <c r="AA47" s="64"/>
      <c r="AB47" s="64"/>
      <c r="AC47" s="65"/>
      <c r="AD47" s="65"/>
      <c r="AE47" s="65"/>
      <c r="AF47" s="64"/>
      <c r="AG47" s="65"/>
      <c r="AH47" s="64"/>
      <c r="AI47" s="65"/>
      <c r="AJ47" s="65"/>
      <c r="AK47" s="64"/>
      <c r="AL47" s="64"/>
      <c r="AM47" s="64"/>
      <c r="AN47" s="60">
        <f>AN48</f>
        <v>5927</v>
      </c>
      <c r="AO47" s="60">
        <f>AO48</f>
        <v>5927</v>
      </c>
      <c r="AP47" s="60"/>
      <c r="AQ47" s="60">
        <f>AQ48</f>
        <v>5927</v>
      </c>
      <c r="AR47" s="60">
        <f aca="true" t="shared" si="24" ref="AR47:BC48">AR48</f>
        <v>0</v>
      </c>
      <c r="AS47" s="60">
        <f t="shared" si="24"/>
        <v>0</v>
      </c>
      <c r="AT47" s="60">
        <f t="shared" si="24"/>
        <v>5927</v>
      </c>
      <c r="AU47" s="60">
        <f t="shared" si="24"/>
        <v>5927</v>
      </c>
      <c r="AV47" s="60">
        <f t="shared" si="24"/>
        <v>0</v>
      </c>
      <c r="AW47" s="60">
        <f t="shared" si="24"/>
        <v>0</v>
      </c>
      <c r="AX47" s="60">
        <f t="shared" si="24"/>
        <v>5927</v>
      </c>
      <c r="AY47" s="60">
        <f t="shared" si="24"/>
        <v>5927</v>
      </c>
      <c r="AZ47" s="60">
        <f t="shared" si="24"/>
        <v>0</v>
      </c>
      <c r="BA47" s="60">
        <f t="shared" si="24"/>
        <v>0</v>
      </c>
      <c r="BB47" s="60">
        <f t="shared" si="24"/>
        <v>5927</v>
      </c>
      <c r="BC47" s="60">
        <f t="shared" si="24"/>
        <v>5927</v>
      </c>
      <c r="BD47" s="65"/>
      <c r="BE47" s="65"/>
      <c r="BF47" s="60">
        <f aca="true" t="shared" si="25" ref="BF47:BS48">BF48</f>
        <v>5927</v>
      </c>
      <c r="BG47" s="60">
        <f t="shared" si="25"/>
        <v>5927</v>
      </c>
      <c r="BH47" s="60">
        <f t="shared" si="25"/>
        <v>0</v>
      </c>
      <c r="BI47" s="60">
        <f t="shared" si="25"/>
        <v>0</v>
      </c>
      <c r="BJ47" s="60">
        <f t="shared" si="25"/>
        <v>5927</v>
      </c>
      <c r="BK47" s="60">
        <f t="shared" si="25"/>
        <v>5927</v>
      </c>
      <c r="BL47" s="60">
        <f t="shared" si="25"/>
        <v>0</v>
      </c>
      <c r="BM47" s="60">
        <f t="shared" si="25"/>
        <v>0</v>
      </c>
      <c r="BN47" s="60">
        <f t="shared" si="25"/>
        <v>5927</v>
      </c>
      <c r="BO47" s="60"/>
      <c r="BP47" s="60">
        <f t="shared" si="25"/>
        <v>5927</v>
      </c>
      <c r="BQ47" s="60">
        <f t="shared" si="25"/>
        <v>37701</v>
      </c>
      <c r="BR47" s="60">
        <f t="shared" si="25"/>
        <v>43628</v>
      </c>
      <c r="BS47" s="60">
        <f t="shared" si="25"/>
        <v>43628</v>
      </c>
      <c r="BT47" s="13"/>
      <c r="BU47" s="13"/>
      <c r="BV47" s="13"/>
      <c r="BW47" s="13"/>
    </row>
    <row r="48" spans="1:75" s="14" customFormat="1" ht="24.75" customHeight="1">
      <c r="A48" s="66" t="s">
        <v>27</v>
      </c>
      <c r="B48" s="72" t="s">
        <v>130</v>
      </c>
      <c r="C48" s="72" t="s">
        <v>142</v>
      </c>
      <c r="D48" s="73" t="s">
        <v>28</v>
      </c>
      <c r="E48" s="72"/>
      <c r="F48" s="64"/>
      <c r="G48" s="64"/>
      <c r="H48" s="64"/>
      <c r="I48" s="64"/>
      <c r="J48" s="64"/>
      <c r="K48" s="86"/>
      <c r="L48" s="86"/>
      <c r="M48" s="64"/>
      <c r="N48" s="64"/>
      <c r="O48" s="64"/>
      <c r="P48" s="64"/>
      <c r="Q48" s="64"/>
      <c r="R48" s="65"/>
      <c r="S48" s="65"/>
      <c r="T48" s="64"/>
      <c r="U48" s="64"/>
      <c r="V48" s="65"/>
      <c r="W48" s="65"/>
      <c r="X48" s="64"/>
      <c r="Y48" s="64"/>
      <c r="Z48" s="65"/>
      <c r="AA48" s="64"/>
      <c r="AB48" s="64"/>
      <c r="AC48" s="65"/>
      <c r="AD48" s="65"/>
      <c r="AE48" s="65"/>
      <c r="AF48" s="64"/>
      <c r="AG48" s="65"/>
      <c r="AH48" s="64"/>
      <c r="AI48" s="65"/>
      <c r="AJ48" s="65"/>
      <c r="AK48" s="64"/>
      <c r="AL48" s="64"/>
      <c r="AM48" s="64"/>
      <c r="AN48" s="64">
        <f>AN49</f>
        <v>5927</v>
      </c>
      <c r="AO48" s="64">
        <f>AO49</f>
        <v>5927</v>
      </c>
      <c r="AP48" s="64"/>
      <c r="AQ48" s="64">
        <f>AQ49</f>
        <v>5927</v>
      </c>
      <c r="AR48" s="64">
        <f t="shared" si="24"/>
        <v>0</v>
      </c>
      <c r="AS48" s="64">
        <f t="shared" si="24"/>
        <v>0</v>
      </c>
      <c r="AT48" s="64">
        <f t="shared" si="24"/>
        <v>5927</v>
      </c>
      <c r="AU48" s="64">
        <f t="shared" si="24"/>
        <v>5927</v>
      </c>
      <c r="AV48" s="64">
        <f t="shared" si="24"/>
        <v>0</v>
      </c>
      <c r="AW48" s="64">
        <f t="shared" si="24"/>
        <v>0</v>
      </c>
      <c r="AX48" s="64">
        <f t="shared" si="24"/>
        <v>5927</v>
      </c>
      <c r="AY48" s="64">
        <f t="shared" si="24"/>
        <v>5927</v>
      </c>
      <c r="AZ48" s="64">
        <f t="shared" si="24"/>
        <v>0</v>
      </c>
      <c r="BA48" s="64">
        <f t="shared" si="24"/>
        <v>0</v>
      </c>
      <c r="BB48" s="64">
        <f t="shared" si="24"/>
        <v>5927</v>
      </c>
      <c r="BC48" s="64">
        <f t="shared" si="24"/>
        <v>5927</v>
      </c>
      <c r="BD48" s="65"/>
      <c r="BE48" s="65"/>
      <c r="BF48" s="64">
        <f t="shared" si="25"/>
        <v>5927</v>
      </c>
      <c r="BG48" s="64">
        <f t="shared" si="25"/>
        <v>5927</v>
      </c>
      <c r="BH48" s="64">
        <f t="shared" si="25"/>
        <v>0</v>
      </c>
      <c r="BI48" s="64">
        <f t="shared" si="25"/>
        <v>0</v>
      </c>
      <c r="BJ48" s="64">
        <f t="shared" si="25"/>
        <v>5927</v>
      </c>
      <c r="BK48" s="64">
        <f t="shared" si="25"/>
        <v>5927</v>
      </c>
      <c r="BL48" s="64">
        <f t="shared" si="25"/>
        <v>0</v>
      </c>
      <c r="BM48" s="64">
        <f t="shared" si="25"/>
        <v>0</v>
      </c>
      <c r="BN48" s="64">
        <f t="shared" si="25"/>
        <v>5927</v>
      </c>
      <c r="BO48" s="64"/>
      <c r="BP48" s="64">
        <f t="shared" si="25"/>
        <v>5927</v>
      </c>
      <c r="BQ48" s="64">
        <f t="shared" si="25"/>
        <v>37701</v>
      </c>
      <c r="BR48" s="64">
        <f t="shared" si="25"/>
        <v>43628</v>
      </c>
      <c r="BS48" s="64">
        <f t="shared" si="25"/>
        <v>43628</v>
      </c>
      <c r="BT48" s="13"/>
      <c r="BU48" s="13"/>
      <c r="BV48" s="13"/>
      <c r="BW48" s="13"/>
    </row>
    <row r="49" spans="1:75" s="14" customFormat="1" ht="66">
      <c r="A49" s="66" t="s">
        <v>140</v>
      </c>
      <c r="B49" s="72" t="s">
        <v>130</v>
      </c>
      <c r="C49" s="72" t="s">
        <v>142</v>
      </c>
      <c r="D49" s="73" t="s">
        <v>28</v>
      </c>
      <c r="E49" s="72" t="s">
        <v>141</v>
      </c>
      <c r="F49" s="64"/>
      <c r="G49" s="64"/>
      <c r="H49" s="64"/>
      <c r="I49" s="64"/>
      <c r="J49" s="64"/>
      <c r="K49" s="86"/>
      <c r="L49" s="86"/>
      <c r="M49" s="64"/>
      <c r="N49" s="64"/>
      <c r="O49" s="64"/>
      <c r="P49" s="64"/>
      <c r="Q49" s="64"/>
      <c r="R49" s="65"/>
      <c r="S49" s="65"/>
      <c r="T49" s="64"/>
      <c r="U49" s="64"/>
      <c r="V49" s="65"/>
      <c r="W49" s="65"/>
      <c r="X49" s="64"/>
      <c r="Y49" s="64"/>
      <c r="Z49" s="65"/>
      <c r="AA49" s="64"/>
      <c r="AB49" s="64"/>
      <c r="AC49" s="65"/>
      <c r="AD49" s="65"/>
      <c r="AE49" s="65"/>
      <c r="AF49" s="64"/>
      <c r="AG49" s="65"/>
      <c r="AH49" s="64"/>
      <c r="AI49" s="65"/>
      <c r="AJ49" s="65"/>
      <c r="AK49" s="64"/>
      <c r="AL49" s="64"/>
      <c r="AM49" s="64"/>
      <c r="AN49" s="64">
        <f>AO49-AM49</f>
        <v>5927</v>
      </c>
      <c r="AO49" s="64">
        <v>5927</v>
      </c>
      <c r="AP49" s="64"/>
      <c r="AQ49" s="64">
        <v>5927</v>
      </c>
      <c r="AR49" s="64"/>
      <c r="AS49" s="65"/>
      <c r="AT49" s="64">
        <f>AO49+AR49</f>
        <v>5927</v>
      </c>
      <c r="AU49" s="64">
        <f>AQ49+AS49</f>
        <v>5927</v>
      </c>
      <c r="AV49" s="65"/>
      <c r="AW49" s="65"/>
      <c r="AX49" s="64">
        <f>AT49+AV49</f>
        <v>5927</v>
      </c>
      <c r="AY49" s="64">
        <f>AU49</f>
        <v>5927</v>
      </c>
      <c r="AZ49" s="65"/>
      <c r="BA49" s="65"/>
      <c r="BB49" s="64">
        <f>AX49+AZ49</f>
        <v>5927</v>
      </c>
      <c r="BC49" s="64">
        <f>AY49+BA49</f>
        <v>5927</v>
      </c>
      <c r="BD49" s="65"/>
      <c r="BE49" s="65"/>
      <c r="BF49" s="64">
        <f>BB49+BD49</f>
        <v>5927</v>
      </c>
      <c r="BG49" s="64">
        <f>BC49+BE49</f>
        <v>5927</v>
      </c>
      <c r="BH49" s="65"/>
      <c r="BI49" s="65"/>
      <c r="BJ49" s="64">
        <f>BB49+BH49</f>
        <v>5927</v>
      </c>
      <c r="BK49" s="64">
        <f>BC49+BI49</f>
        <v>5927</v>
      </c>
      <c r="BL49" s="65"/>
      <c r="BM49" s="65"/>
      <c r="BN49" s="64">
        <f>BJ49+BL49</f>
        <v>5927</v>
      </c>
      <c r="BO49" s="64"/>
      <c r="BP49" s="64">
        <f>BK49+BM49</f>
        <v>5927</v>
      </c>
      <c r="BQ49" s="64">
        <f>BR49-BP49</f>
        <v>37701</v>
      </c>
      <c r="BR49" s="64">
        <f>5927+37701</f>
        <v>43628</v>
      </c>
      <c r="BS49" s="64">
        <f>5927+37701</f>
        <v>43628</v>
      </c>
      <c r="BT49" s="13"/>
      <c r="BU49" s="13"/>
      <c r="BV49" s="13"/>
      <c r="BW49" s="13"/>
    </row>
    <row r="50" spans="1:75" s="14" customFormat="1" ht="16.5">
      <c r="A50" s="66"/>
      <c r="B50" s="72"/>
      <c r="C50" s="72"/>
      <c r="D50" s="73"/>
      <c r="E50" s="72"/>
      <c r="F50" s="88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88"/>
      <c r="AL50" s="88"/>
      <c r="AM50" s="88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87"/>
      <c r="BR50" s="65"/>
      <c r="BS50" s="65"/>
      <c r="BT50" s="13"/>
      <c r="BU50" s="13"/>
      <c r="BV50" s="13"/>
      <c r="BW50" s="13"/>
    </row>
    <row r="51" spans="1:75" s="16" customFormat="1" ht="18.75" customHeight="1" hidden="1">
      <c r="A51" s="57" t="s">
        <v>27</v>
      </c>
      <c r="B51" s="58" t="s">
        <v>130</v>
      </c>
      <c r="C51" s="58" t="s">
        <v>144</v>
      </c>
      <c r="D51" s="70"/>
      <c r="E51" s="58"/>
      <c r="F51" s="60">
        <f aca="true" t="shared" si="26" ref="F51:V52">F52</f>
        <v>35000</v>
      </c>
      <c r="G51" s="60">
        <f t="shared" si="26"/>
        <v>0</v>
      </c>
      <c r="H51" s="60">
        <f t="shared" si="26"/>
        <v>35000</v>
      </c>
      <c r="I51" s="60">
        <f t="shared" si="26"/>
        <v>0</v>
      </c>
      <c r="J51" s="60">
        <f t="shared" si="26"/>
        <v>35000</v>
      </c>
      <c r="K51" s="60">
        <f t="shared" si="26"/>
        <v>0</v>
      </c>
      <c r="L51" s="60">
        <f t="shared" si="26"/>
        <v>0</v>
      </c>
      <c r="M51" s="60">
        <f t="shared" si="26"/>
        <v>35000</v>
      </c>
      <c r="N51" s="60">
        <f t="shared" si="26"/>
        <v>-25310</v>
      </c>
      <c r="O51" s="60">
        <f t="shared" si="26"/>
        <v>9690</v>
      </c>
      <c r="P51" s="60">
        <f t="shared" si="26"/>
        <v>0</v>
      </c>
      <c r="Q51" s="60">
        <f t="shared" si="26"/>
        <v>9690</v>
      </c>
      <c r="R51" s="60">
        <f t="shared" si="26"/>
        <v>0</v>
      </c>
      <c r="S51" s="60">
        <f t="shared" si="26"/>
        <v>0</v>
      </c>
      <c r="T51" s="60">
        <f t="shared" si="26"/>
        <v>9690</v>
      </c>
      <c r="U51" s="60">
        <f t="shared" si="26"/>
        <v>9690</v>
      </c>
      <c r="V51" s="60">
        <f t="shared" si="26"/>
        <v>0</v>
      </c>
      <c r="W51" s="60">
        <f aca="true" t="shared" si="27" ref="V51:AK52">W52</f>
        <v>0</v>
      </c>
      <c r="X51" s="60">
        <f t="shared" si="27"/>
        <v>9690</v>
      </c>
      <c r="Y51" s="60">
        <f t="shared" si="27"/>
        <v>9690</v>
      </c>
      <c r="Z51" s="60">
        <f t="shared" si="27"/>
        <v>0</v>
      </c>
      <c r="AA51" s="60">
        <f t="shared" si="27"/>
        <v>9690</v>
      </c>
      <c r="AB51" s="60">
        <f t="shared" si="27"/>
        <v>9690</v>
      </c>
      <c r="AC51" s="60">
        <f t="shared" si="27"/>
        <v>0</v>
      </c>
      <c r="AD51" s="60">
        <f t="shared" si="27"/>
        <v>0</v>
      </c>
      <c r="AE51" s="60"/>
      <c r="AF51" s="60">
        <f t="shared" si="27"/>
        <v>9690</v>
      </c>
      <c r="AG51" s="60">
        <f t="shared" si="27"/>
        <v>0</v>
      </c>
      <c r="AH51" s="60">
        <f t="shared" si="27"/>
        <v>9690</v>
      </c>
      <c r="AI51" s="60">
        <f t="shared" si="27"/>
        <v>0</v>
      </c>
      <c r="AJ51" s="60">
        <f t="shared" si="27"/>
        <v>0</v>
      </c>
      <c r="AK51" s="60">
        <f t="shared" si="27"/>
        <v>9690</v>
      </c>
      <c r="AL51" s="60">
        <f aca="true" t="shared" si="28" ref="AI51:AY52">AL52</f>
        <v>0</v>
      </c>
      <c r="AM51" s="60">
        <f t="shared" si="28"/>
        <v>9690</v>
      </c>
      <c r="AN51" s="60">
        <f t="shared" si="28"/>
        <v>-9690</v>
      </c>
      <c r="AO51" s="60">
        <f t="shared" si="28"/>
        <v>0</v>
      </c>
      <c r="AP51" s="60">
        <f t="shared" si="28"/>
        <v>0</v>
      </c>
      <c r="AQ51" s="60">
        <f t="shared" si="28"/>
        <v>0</v>
      </c>
      <c r="AR51" s="60">
        <f t="shared" si="28"/>
        <v>0</v>
      </c>
      <c r="AS51" s="60">
        <f t="shared" si="28"/>
        <v>0</v>
      </c>
      <c r="AT51" s="60">
        <f t="shared" si="28"/>
        <v>0</v>
      </c>
      <c r="AU51" s="60">
        <f t="shared" si="28"/>
        <v>0</v>
      </c>
      <c r="AV51" s="68"/>
      <c r="AW51" s="68"/>
      <c r="AX51" s="60">
        <f t="shared" si="28"/>
        <v>0</v>
      </c>
      <c r="AY51" s="60">
        <f t="shared" si="28"/>
        <v>0</v>
      </c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7"/>
      <c r="BR51" s="68"/>
      <c r="BS51" s="68"/>
      <c r="BT51" s="15"/>
      <c r="BU51" s="15"/>
      <c r="BV51" s="15"/>
      <c r="BW51" s="15"/>
    </row>
    <row r="52" spans="1:71" ht="16.5" customHeight="1" hidden="1">
      <c r="A52" s="66" t="s">
        <v>27</v>
      </c>
      <c r="B52" s="72" t="s">
        <v>130</v>
      </c>
      <c r="C52" s="72" t="s">
        <v>144</v>
      </c>
      <c r="D52" s="73" t="s">
        <v>28</v>
      </c>
      <c r="E52" s="72"/>
      <c r="F52" s="64">
        <f t="shared" si="26"/>
        <v>35000</v>
      </c>
      <c r="G52" s="64">
        <f t="shared" si="26"/>
        <v>0</v>
      </c>
      <c r="H52" s="64">
        <f t="shared" si="26"/>
        <v>35000</v>
      </c>
      <c r="I52" s="64">
        <f t="shared" si="26"/>
        <v>0</v>
      </c>
      <c r="J52" s="64">
        <f t="shared" si="26"/>
        <v>35000</v>
      </c>
      <c r="K52" s="64">
        <f t="shared" si="26"/>
        <v>0</v>
      </c>
      <c r="L52" s="64">
        <f t="shared" si="26"/>
        <v>0</v>
      </c>
      <c r="M52" s="64">
        <f t="shared" si="26"/>
        <v>35000</v>
      </c>
      <c r="N52" s="64">
        <f t="shared" si="26"/>
        <v>-25310</v>
      </c>
      <c r="O52" s="64">
        <f t="shared" si="26"/>
        <v>9690</v>
      </c>
      <c r="P52" s="64">
        <f t="shared" si="26"/>
        <v>0</v>
      </c>
      <c r="Q52" s="64">
        <f t="shared" si="26"/>
        <v>9690</v>
      </c>
      <c r="R52" s="64">
        <f t="shared" si="26"/>
        <v>0</v>
      </c>
      <c r="S52" s="64">
        <f t="shared" si="26"/>
        <v>0</v>
      </c>
      <c r="T52" s="64">
        <f t="shared" si="26"/>
        <v>9690</v>
      </c>
      <c r="U52" s="64">
        <f t="shared" si="26"/>
        <v>9690</v>
      </c>
      <c r="V52" s="64">
        <f t="shared" si="27"/>
        <v>0</v>
      </c>
      <c r="W52" s="64">
        <f t="shared" si="27"/>
        <v>0</v>
      </c>
      <c r="X52" s="64">
        <f t="shared" si="27"/>
        <v>9690</v>
      </c>
      <c r="Y52" s="64">
        <f t="shared" si="27"/>
        <v>9690</v>
      </c>
      <c r="Z52" s="64">
        <f t="shared" si="27"/>
        <v>0</v>
      </c>
      <c r="AA52" s="64">
        <f t="shared" si="27"/>
        <v>9690</v>
      </c>
      <c r="AB52" s="64">
        <f t="shared" si="27"/>
        <v>9690</v>
      </c>
      <c r="AC52" s="64">
        <f t="shared" si="27"/>
        <v>0</v>
      </c>
      <c r="AD52" s="64">
        <f t="shared" si="27"/>
        <v>0</v>
      </c>
      <c r="AE52" s="64"/>
      <c r="AF52" s="64">
        <f t="shared" si="27"/>
        <v>9690</v>
      </c>
      <c r="AG52" s="64">
        <f t="shared" si="27"/>
        <v>0</v>
      </c>
      <c r="AH52" s="64">
        <f t="shared" si="27"/>
        <v>9690</v>
      </c>
      <c r="AI52" s="64">
        <f t="shared" si="28"/>
        <v>0</v>
      </c>
      <c r="AJ52" s="64">
        <f t="shared" si="28"/>
        <v>0</v>
      </c>
      <c r="AK52" s="64">
        <f t="shared" si="28"/>
        <v>9690</v>
      </c>
      <c r="AL52" s="64">
        <f t="shared" si="28"/>
        <v>0</v>
      </c>
      <c r="AM52" s="64">
        <f t="shared" si="28"/>
        <v>9690</v>
      </c>
      <c r="AN52" s="64">
        <f t="shared" si="28"/>
        <v>-9690</v>
      </c>
      <c r="AO52" s="64">
        <f t="shared" si="28"/>
        <v>0</v>
      </c>
      <c r="AP52" s="64">
        <f t="shared" si="28"/>
        <v>0</v>
      </c>
      <c r="AQ52" s="64">
        <f t="shared" si="28"/>
        <v>0</v>
      </c>
      <c r="AR52" s="64">
        <f t="shared" si="28"/>
        <v>0</v>
      </c>
      <c r="AS52" s="64">
        <f t="shared" si="28"/>
        <v>0</v>
      </c>
      <c r="AT52" s="64">
        <f t="shared" si="28"/>
        <v>0</v>
      </c>
      <c r="AU52" s="64">
        <f t="shared" si="28"/>
        <v>0</v>
      </c>
      <c r="AV52" s="46"/>
      <c r="AW52" s="46"/>
      <c r="AX52" s="64">
        <f t="shared" si="28"/>
        <v>0</v>
      </c>
      <c r="AY52" s="64">
        <f t="shared" si="28"/>
        <v>0</v>
      </c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8"/>
      <c r="BR52" s="46"/>
      <c r="BS52" s="46"/>
    </row>
    <row r="53" spans="1:75" s="12" customFormat="1" ht="66.75" customHeight="1" hidden="1">
      <c r="A53" s="66" t="s">
        <v>140</v>
      </c>
      <c r="B53" s="72" t="s">
        <v>130</v>
      </c>
      <c r="C53" s="72" t="s">
        <v>144</v>
      </c>
      <c r="D53" s="73" t="s">
        <v>28</v>
      </c>
      <c r="E53" s="72" t="s">
        <v>141</v>
      </c>
      <c r="F53" s="64">
        <v>35000</v>
      </c>
      <c r="G53" s="64">
        <f>H53-F53</f>
        <v>0</v>
      </c>
      <c r="H53" s="64">
        <v>35000</v>
      </c>
      <c r="I53" s="64"/>
      <c r="J53" s="64">
        <v>35000</v>
      </c>
      <c r="K53" s="89"/>
      <c r="L53" s="89"/>
      <c r="M53" s="64">
        <v>35000</v>
      </c>
      <c r="N53" s="64">
        <f>O53-M53</f>
        <v>-25310</v>
      </c>
      <c r="O53" s="64">
        <v>9690</v>
      </c>
      <c r="P53" s="64"/>
      <c r="Q53" s="64">
        <v>9690</v>
      </c>
      <c r="R53" s="61"/>
      <c r="S53" s="61"/>
      <c r="T53" s="64">
        <f>O53+R53</f>
        <v>9690</v>
      </c>
      <c r="U53" s="64">
        <f>Q53+S53</f>
        <v>9690</v>
      </c>
      <c r="V53" s="61"/>
      <c r="W53" s="61"/>
      <c r="X53" s="64">
        <f>T53+V53</f>
        <v>9690</v>
      </c>
      <c r="Y53" s="64">
        <f>U53+W53</f>
        <v>9690</v>
      </c>
      <c r="Z53" s="61"/>
      <c r="AA53" s="64">
        <f>X53+Z53</f>
        <v>9690</v>
      </c>
      <c r="AB53" s="64">
        <f>Y53</f>
        <v>9690</v>
      </c>
      <c r="AC53" s="61"/>
      <c r="AD53" s="61"/>
      <c r="AE53" s="61"/>
      <c r="AF53" s="64">
        <f>AA53+AC53</f>
        <v>9690</v>
      </c>
      <c r="AG53" s="61"/>
      <c r="AH53" s="64">
        <f>AB53</f>
        <v>9690</v>
      </c>
      <c r="AI53" s="61"/>
      <c r="AJ53" s="61"/>
      <c r="AK53" s="64">
        <f>AF53+AI53</f>
        <v>9690</v>
      </c>
      <c r="AL53" s="64">
        <f>AG53</f>
        <v>0</v>
      </c>
      <c r="AM53" s="64">
        <f>AH53+AJ53</f>
        <v>9690</v>
      </c>
      <c r="AN53" s="64">
        <f>AO53-AM53</f>
        <v>-9690</v>
      </c>
      <c r="AO53" s="64"/>
      <c r="AP53" s="64"/>
      <c r="AQ53" s="64"/>
      <c r="AR53" s="64"/>
      <c r="AS53" s="61"/>
      <c r="AT53" s="64">
        <f>AO53+AR53</f>
        <v>0</v>
      </c>
      <c r="AU53" s="64">
        <f>AQ53+AS53</f>
        <v>0</v>
      </c>
      <c r="AV53" s="61"/>
      <c r="AW53" s="61"/>
      <c r="AX53" s="64">
        <f>AR53+AU53</f>
        <v>0</v>
      </c>
      <c r="AY53" s="64">
        <f>AT53+AV53</f>
        <v>0</v>
      </c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90"/>
      <c r="BR53" s="61"/>
      <c r="BS53" s="61"/>
      <c r="BT53" s="11"/>
      <c r="BU53" s="11"/>
      <c r="BV53" s="11"/>
      <c r="BW53" s="11"/>
    </row>
    <row r="54" spans="1:71" ht="15" customHeight="1" hidden="1">
      <c r="A54" s="91"/>
      <c r="B54" s="92"/>
      <c r="C54" s="92"/>
      <c r="D54" s="93"/>
      <c r="E54" s="92"/>
      <c r="F54" s="44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7"/>
      <c r="AL54" s="47"/>
      <c r="AM54" s="47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8"/>
      <c r="BR54" s="46"/>
      <c r="BS54" s="46"/>
    </row>
    <row r="55" spans="1:71" ht="30.75" customHeight="1">
      <c r="A55" s="57" t="s">
        <v>29</v>
      </c>
      <c r="B55" s="58" t="s">
        <v>130</v>
      </c>
      <c r="C55" s="58" t="s">
        <v>341</v>
      </c>
      <c r="D55" s="70"/>
      <c r="E55" s="58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 t="e">
        <f aca="true" t="shared" si="29" ref="AN55:BC55">AN56+AN61+AN84+AN59</f>
        <v>#REF!</v>
      </c>
      <c r="AO55" s="60" t="e">
        <f t="shared" si="29"/>
        <v>#REF!</v>
      </c>
      <c r="AP55" s="60" t="e">
        <f t="shared" si="29"/>
        <v>#REF!</v>
      </c>
      <c r="AQ55" s="60" t="e">
        <f t="shared" si="29"/>
        <v>#REF!</v>
      </c>
      <c r="AR55" s="60" t="e">
        <f t="shared" si="29"/>
        <v>#REF!</v>
      </c>
      <c r="AS55" s="60" t="e">
        <f t="shared" si="29"/>
        <v>#REF!</v>
      </c>
      <c r="AT55" s="60" t="e">
        <f t="shared" si="29"/>
        <v>#REF!</v>
      </c>
      <c r="AU55" s="60" t="e">
        <f t="shared" si="29"/>
        <v>#REF!</v>
      </c>
      <c r="AV55" s="60" t="e">
        <f t="shared" si="29"/>
        <v>#REF!</v>
      </c>
      <c r="AW55" s="60" t="e">
        <f t="shared" si="29"/>
        <v>#REF!</v>
      </c>
      <c r="AX55" s="60" t="e">
        <f t="shared" si="29"/>
        <v>#REF!</v>
      </c>
      <c r="AY55" s="60" t="e">
        <f t="shared" si="29"/>
        <v>#REF!</v>
      </c>
      <c r="AZ55" s="60" t="e">
        <f t="shared" si="29"/>
        <v>#REF!</v>
      </c>
      <c r="BA55" s="60" t="e">
        <f t="shared" si="29"/>
        <v>#REF!</v>
      </c>
      <c r="BB55" s="60" t="e">
        <f t="shared" si="29"/>
        <v>#REF!</v>
      </c>
      <c r="BC55" s="60" t="e">
        <f t="shared" si="29"/>
        <v>#REF!</v>
      </c>
      <c r="BD55" s="46"/>
      <c r="BE55" s="46"/>
      <c r="BF55" s="60" t="e">
        <f aca="true" t="shared" si="30" ref="BF55:BN55">BF56+BF61+BF84+BF59</f>
        <v>#REF!</v>
      </c>
      <c r="BG55" s="60" t="e">
        <f t="shared" si="30"/>
        <v>#REF!</v>
      </c>
      <c r="BH55" s="60" t="e">
        <f t="shared" si="30"/>
        <v>#REF!</v>
      </c>
      <c r="BI55" s="60" t="e">
        <f t="shared" si="30"/>
        <v>#REF!</v>
      </c>
      <c r="BJ55" s="60" t="e">
        <f t="shared" si="30"/>
        <v>#REF!</v>
      </c>
      <c r="BK55" s="60" t="e">
        <f t="shared" si="30"/>
        <v>#REF!</v>
      </c>
      <c r="BL55" s="60" t="e">
        <f t="shared" si="30"/>
        <v>#REF!</v>
      </c>
      <c r="BM55" s="60" t="e">
        <f t="shared" si="30"/>
        <v>#REF!</v>
      </c>
      <c r="BN55" s="60">
        <f t="shared" si="30"/>
        <v>105631</v>
      </c>
      <c r="BO55" s="60"/>
      <c r="BP55" s="60">
        <f>BP56+BP61+BP84+BP59</f>
        <v>82083</v>
      </c>
      <c r="BQ55" s="60">
        <f>BQ56+BQ59+BQ61+BQ70</f>
        <v>4190</v>
      </c>
      <c r="BR55" s="60">
        <f>BR56+BR59+BR61+BR70</f>
        <v>86273</v>
      </c>
      <c r="BS55" s="60">
        <f>BS56+BS59+BS61+BS70</f>
        <v>108105</v>
      </c>
    </row>
    <row r="56" spans="1:71" ht="72.75" customHeight="1">
      <c r="A56" s="66" t="s">
        <v>136</v>
      </c>
      <c r="B56" s="72" t="s">
        <v>130</v>
      </c>
      <c r="C56" s="72" t="s">
        <v>341</v>
      </c>
      <c r="D56" s="73" t="s">
        <v>127</v>
      </c>
      <c r="E56" s="72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>
        <f aca="true" t="shared" si="31" ref="AN56:BC56">AN57</f>
        <v>755</v>
      </c>
      <c r="AO56" s="64">
        <f t="shared" si="31"/>
        <v>755</v>
      </c>
      <c r="AP56" s="64">
        <f t="shared" si="31"/>
        <v>0</v>
      </c>
      <c r="AQ56" s="64">
        <f t="shared" si="31"/>
        <v>755</v>
      </c>
      <c r="AR56" s="64">
        <f t="shared" si="31"/>
        <v>0</v>
      </c>
      <c r="AS56" s="64">
        <f t="shared" si="31"/>
        <v>0</v>
      </c>
      <c r="AT56" s="64">
        <f t="shared" si="31"/>
        <v>755</v>
      </c>
      <c r="AU56" s="64">
        <f t="shared" si="31"/>
        <v>755</v>
      </c>
      <c r="AV56" s="64">
        <f t="shared" si="31"/>
        <v>0</v>
      </c>
      <c r="AW56" s="64">
        <f t="shared" si="31"/>
        <v>0</v>
      </c>
      <c r="AX56" s="64">
        <f t="shared" si="31"/>
        <v>755</v>
      </c>
      <c r="AY56" s="64">
        <f t="shared" si="31"/>
        <v>755</v>
      </c>
      <c r="AZ56" s="64">
        <f t="shared" si="31"/>
        <v>0</v>
      </c>
      <c r="BA56" s="64">
        <f t="shared" si="31"/>
        <v>0</v>
      </c>
      <c r="BB56" s="64">
        <f t="shared" si="31"/>
        <v>755</v>
      </c>
      <c r="BC56" s="64">
        <f t="shared" si="31"/>
        <v>755</v>
      </c>
      <c r="BD56" s="46"/>
      <c r="BE56" s="46"/>
      <c r="BF56" s="64">
        <f aca="true" t="shared" si="32" ref="BF56:BP56">BF57</f>
        <v>755</v>
      </c>
      <c r="BG56" s="64">
        <f t="shared" si="32"/>
        <v>755</v>
      </c>
      <c r="BH56" s="64">
        <f t="shared" si="32"/>
        <v>0</v>
      </c>
      <c r="BI56" s="64">
        <f t="shared" si="32"/>
        <v>0</v>
      </c>
      <c r="BJ56" s="64">
        <f t="shared" si="32"/>
        <v>755</v>
      </c>
      <c r="BK56" s="64">
        <f t="shared" si="32"/>
        <v>755</v>
      </c>
      <c r="BL56" s="64">
        <f t="shared" si="32"/>
        <v>0</v>
      </c>
      <c r="BM56" s="64">
        <f t="shared" si="32"/>
        <v>0</v>
      </c>
      <c r="BN56" s="64">
        <f t="shared" si="32"/>
        <v>755</v>
      </c>
      <c r="BO56" s="64"/>
      <c r="BP56" s="64">
        <f t="shared" si="32"/>
        <v>755</v>
      </c>
      <c r="BQ56" s="64">
        <f>BQ57+BQ58</f>
        <v>-755</v>
      </c>
      <c r="BR56" s="64">
        <f>BR57+BR58</f>
        <v>0</v>
      </c>
      <c r="BS56" s="64">
        <f>BS57+BS58</f>
        <v>0</v>
      </c>
    </row>
    <row r="57" spans="1:71" ht="37.5" customHeight="1">
      <c r="A57" s="66" t="s">
        <v>132</v>
      </c>
      <c r="B57" s="72" t="s">
        <v>130</v>
      </c>
      <c r="C57" s="72" t="s">
        <v>341</v>
      </c>
      <c r="D57" s="73" t="s">
        <v>127</v>
      </c>
      <c r="E57" s="72" t="s">
        <v>133</v>
      </c>
      <c r="F57" s="64"/>
      <c r="G57" s="64"/>
      <c r="H57" s="81"/>
      <c r="I57" s="81"/>
      <c r="J57" s="81"/>
      <c r="K57" s="82"/>
      <c r="L57" s="82"/>
      <c r="M57" s="64"/>
      <c r="N57" s="64"/>
      <c r="O57" s="64"/>
      <c r="P57" s="64"/>
      <c r="Q57" s="64"/>
      <c r="R57" s="65"/>
      <c r="S57" s="65"/>
      <c r="T57" s="64"/>
      <c r="U57" s="64"/>
      <c r="V57" s="65"/>
      <c r="W57" s="65"/>
      <c r="X57" s="64"/>
      <c r="Y57" s="64"/>
      <c r="Z57" s="65"/>
      <c r="AA57" s="64"/>
      <c r="AB57" s="64"/>
      <c r="AC57" s="65"/>
      <c r="AD57" s="65"/>
      <c r="AE57" s="65"/>
      <c r="AF57" s="64"/>
      <c r="AG57" s="65"/>
      <c r="AH57" s="64"/>
      <c r="AI57" s="65"/>
      <c r="AJ57" s="65"/>
      <c r="AK57" s="64"/>
      <c r="AL57" s="64"/>
      <c r="AM57" s="64"/>
      <c r="AN57" s="64">
        <f>AO57-AM57</f>
        <v>755</v>
      </c>
      <c r="AO57" s="67">
        <v>755</v>
      </c>
      <c r="AP57" s="67"/>
      <c r="AQ57" s="67">
        <v>755</v>
      </c>
      <c r="AR57" s="67"/>
      <c r="AS57" s="46"/>
      <c r="AT57" s="64">
        <f>AO57+AR57</f>
        <v>755</v>
      </c>
      <c r="AU57" s="64">
        <f>AQ57+AS57</f>
        <v>755</v>
      </c>
      <c r="AV57" s="46"/>
      <c r="AW57" s="46"/>
      <c r="AX57" s="64">
        <f>AT57+AV57</f>
        <v>755</v>
      </c>
      <c r="AY57" s="64">
        <f>AU57</f>
        <v>755</v>
      </c>
      <c r="AZ57" s="46"/>
      <c r="BA57" s="46"/>
      <c r="BB57" s="64">
        <f>AX57+AZ57</f>
        <v>755</v>
      </c>
      <c r="BC57" s="64">
        <f>AY57+BA57</f>
        <v>755</v>
      </c>
      <c r="BD57" s="46"/>
      <c r="BE57" s="46"/>
      <c r="BF57" s="64">
        <f>BB57+BD57</f>
        <v>755</v>
      </c>
      <c r="BG57" s="64">
        <f>BC57+BE57</f>
        <v>755</v>
      </c>
      <c r="BH57" s="46"/>
      <c r="BI57" s="46"/>
      <c r="BJ57" s="64">
        <f>BB57+BH57</f>
        <v>755</v>
      </c>
      <c r="BK57" s="64">
        <f>BC57+BI57</f>
        <v>755</v>
      </c>
      <c r="BL57" s="46"/>
      <c r="BM57" s="46"/>
      <c r="BN57" s="64">
        <f>BJ57+BL57</f>
        <v>755</v>
      </c>
      <c r="BO57" s="64"/>
      <c r="BP57" s="64">
        <f>BK57+BM57</f>
        <v>755</v>
      </c>
      <c r="BQ57" s="64">
        <f>BR57-BP57</f>
        <v>-755</v>
      </c>
      <c r="BR57" s="46"/>
      <c r="BS57" s="46"/>
    </row>
    <row r="58" spans="1:71" ht="86.25" customHeight="1" hidden="1">
      <c r="A58" s="66" t="s">
        <v>314</v>
      </c>
      <c r="B58" s="72" t="s">
        <v>130</v>
      </c>
      <c r="C58" s="72" t="s">
        <v>341</v>
      </c>
      <c r="D58" s="73" t="s">
        <v>127</v>
      </c>
      <c r="E58" s="72" t="s">
        <v>383</v>
      </c>
      <c r="F58" s="64"/>
      <c r="G58" s="64"/>
      <c r="H58" s="81"/>
      <c r="I58" s="81"/>
      <c r="J58" s="81"/>
      <c r="K58" s="82"/>
      <c r="L58" s="82"/>
      <c r="M58" s="64"/>
      <c r="N58" s="64"/>
      <c r="O58" s="64"/>
      <c r="P58" s="64"/>
      <c r="Q58" s="64"/>
      <c r="R58" s="65"/>
      <c r="S58" s="65"/>
      <c r="T58" s="64"/>
      <c r="U58" s="64"/>
      <c r="V58" s="65"/>
      <c r="W58" s="65"/>
      <c r="X58" s="64"/>
      <c r="Y58" s="64"/>
      <c r="Z58" s="65"/>
      <c r="AA58" s="64"/>
      <c r="AB58" s="64"/>
      <c r="AC58" s="65"/>
      <c r="AD58" s="65"/>
      <c r="AE58" s="65"/>
      <c r="AF58" s="64"/>
      <c r="AG58" s="65"/>
      <c r="AH58" s="64"/>
      <c r="AI58" s="65"/>
      <c r="AJ58" s="65"/>
      <c r="AK58" s="64"/>
      <c r="AL58" s="64"/>
      <c r="AM58" s="64"/>
      <c r="AN58" s="64"/>
      <c r="AO58" s="67"/>
      <c r="AP58" s="67"/>
      <c r="AQ58" s="67"/>
      <c r="AR58" s="67"/>
      <c r="AS58" s="46"/>
      <c r="AT58" s="64"/>
      <c r="AU58" s="64"/>
      <c r="AV58" s="46"/>
      <c r="AW58" s="46"/>
      <c r="AX58" s="64"/>
      <c r="AY58" s="64"/>
      <c r="AZ58" s="46"/>
      <c r="BA58" s="46"/>
      <c r="BB58" s="64"/>
      <c r="BC58" s="64"/>
      <c r="BD58" s="46"/>
      <c r="BE58" s="46"/>
      <c r="BF58" s="64"/>
      <c r="BG58" s="64"/>
      <c r="BH58" s="46"/>
      <c r="BI58" s="46"/>
      <c r="BJ58" s="64"/>
      <c r="BK58" s="64"/>
      <c r="BL58" s="46"/>
      <c r="BM58" s="46"/>
      <c r="BN58" s="64"/>
      <c r="BO58" s="64"/>
      <c r="BP58" s="64"/>
      <c r="BQ58" s="64">
        <f>BR58-BP58</f>
        <v>0</v>
      </c>
      <c r="BR58" s="67">
        <f>773-773</f>
        <v>0</v>
      </c>
      <c r="BS58" s="67">
        <f>773-773</f>
        <v>0</v>
      </c>
    </row>
    <row r="59" spans="1:71" ht="54" customHeight="1">
      <c r="A59" s="66" t="s">
        <v>216</v>
      </c>
      <c r="B59" s="72" t="s">
        <v>130</v>
      </c>
      <c r="C59" s="72" t="s">
        <v>341</v>
      </c>
      <c r="D59" s="73" t="s">
        <v>217</v>
      </c>
      <c r="E59" s="72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>
        <f aca="true" t="shared" si="33" ref="AN59:BC59">AN60</f>
        <v>5292</v>
      </c>
      <c r="AO59" s="64">
        <f t="shared" si="33"/>
        <v>5292</v>
      </c>
      <c r="AP59" s="64">
        <f t="shared" si="33"/>
        <v>0</v>
      </c>
      <c r="AQ59" s="64">
        <f t="shared" si="33"/>
        <v>5292</v>
      </c>
      <c r="AR59" s="64">
        <f t="shared" si="33"/>
        <v>0</v>
      </c>
      <c r="AS59" s="64">
        <f t="shared" si="33"/>
        <v>0</v>
      </c>
      <c r="AT59" s="64">
        <f t="shared" si="33"/>
        <v>5292</v>
      </c>
      <c r="AU59" s="64">
        <f t="shared" si="33"/>
        <v>5292</v>
      </c>
      <c r="AV59" s="64">
        <f t="shared" si="33"/>
        <v>0</v>
      </c>
      <c r="AW59" s="64">
        <f t="shared" si="33"/>
        <v>0</v>
      </c>
      <c r="AX59" s="64">
        <f t="shared" si="33"/>
        <v>5292</v>
      </c>
      <c r="AY59" s="64">
        <f t="shared" si="33"/>
        <v>5292</v>
      </c>
      <c r="AZ59" s="64">
        <f t="shared" si="33"/>
        <v>0</v>
      </c>
      <c r="BA59" s="64">
        <f t="shared" si="33"/>
        <v>0</v>
      </c>
      <c r="BB59" s="64">
        <f t="shared" si="33"/>
        <v>5292</v>
      </c>
      <c r="BC59" s="64">
        <f t="shared" si="33"/>
        <v>5292</v>
      </c>
      <c r="BD59" s="46"/>
      <c r="BE59" s="46"/>
      <c r="BF59" s="64">
        <f aca="true" t="shared" si="34" ref="BF59:BS59">BF60</f>
        <v>5292</v>
      </c>
      <c r="BG59" s="64">
        <f t="shared" si="34"/>
        <v>5292</v>
      </c>
      <c r="BH59" s="64">
        <f t="shared" si="34"/>
        <v>0</v>
      </c>
      <c r="BI59" s="64">
        <f t="shared" si="34"/>
        <v>0</v>
      </c>
      <c r="BJ59" s="64">
        <f t="shared" si="34"/>
        <v>5292</v>
      </c>
      <c r="BK59" s="64">
        <f t="shared" si="34"/>
        <v>5292</v>
      </c>
      <c r="BL59" s="64">
        <f t="shared" si="34"/>
        <v>0</v>
      </c>
      <c r="BM59" s="64">
        <f t="shared" si="34"/>
        <v>0</v>
      </c>
      <c r="BN59" s="64">
        <f t="shared" si="34"/>
        <v>5292</v>
      </c>
      <c r="BO59" s="64"/>
      <c r="BP59" s="64">
        <f t="shared" si="34"/>
        <v>5292</v>
      </c>
      <c r="BQ59" s="64">
        <f t="shared" si="34"/>
        <v>-1058</v>
      </c>
      <c r="BR59" s="64">
        <f t="shared" si="34"/>
        <v>4234</v>
      </c>
      <c r="BS59" s="64">
        <f t="shared" si="34"/>
        <v>4234</v>
      </c>
    </row>
    <row r="60" spans="1:71" ht="24.75" customHeight="1">
      <c r="A60" s="66" t="s">
        <v>218</v>
      </c>
      <c r="B60" s="72" t="s">
        <v>130</v>
      </c>
      <c r="C60" s="72" t="s">
        <v>341</v>
      </c>
      <c r="D60" s="73" t="s">
        <v>217</v>
      </c>
      <c r="E60" s="72" t="s">
        <v>219</v>
      </c>
      <c r="F60" s="64"/>
      <c r="G60" s="64"/>
      <c r="H60" s="81"/>
      <c r="I60" s="81"/>
      <c r="J60" s="81"/>
      <c r="K60" s="81"/>
      <c r="L60" s="81"/>
      <c r="M60" s="64"/>
      <c r="N60" s="64"/>
      <c r="O60" s="64"/>
      <c r="P60" s="64"/>
      <c r="Q60" s="64"/>
      <c r="R60" s="68"/>
      <c r="S60" s="68"/>
      <c r="T60" s="64"/>
      <c r="U60" s="64"/>
      <c r="V60" s="68"/>
      <c r="W60" s="68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8"/>
      <c r="AJ60" s="68"/>
      <c r="AK60" s="64"/>
      <c r="AL60" s="64"/>
      <c r="AM60" s="64"/>
      <c r="AN60" s="64">
        <f>AO60-AM60</f>
        <v>5292</v>
      </c>
      <c r="AO60" s="64">
        <v>5292</v>
      </c>
      <c r="AP60" s="64"/>
      <c r="AQ60" s="64">
        <v>5292</v>
      </c>
      <c r="AR60" s="64"/>
      <c r="AS60" s="46"/>
      <c r="AT60" s="64">
        <f>AO60+AR60</f>
        <v>5292</v>
      </c>
      <c r="AU60" s="64">
        <f>AQ60+AS60</f>
        <v>5292</v>
      </c>
      <c r="AV60" s="46"/>
      <c r="AW60" s="46"/>
      <c r="AX60" s="64">
        <f>AT60+AV60</f>
        <v>5292</v>
      </c>
      <c r="AY60" s="64">
        <f>AU60</f>
        <v>5292</v>
      </c>
      <c r="AZ60" s="46"/>
      <c r="BA60" s="46"/>
      <c r="BB60" s="64">
        <f>AX60+AZ60</f>
        <v>5292</v>
      </c>
      <c r="BC60" s="64">
        <f>AY60+BA60</f>
        <v>5292</v>
      </c>
      <c r="BD60" s="46"/>
      <c r="BE60" s="46"/>
      <c r="BF60" s="64">
        <f>BB60+BD60</f>
        <v>5292</v>
      </c>
      <c r="BG60" s="64">
        <f>BC60+BE60</f>
        <v>5292</v>
      </c>
      <c r="BH60" s="46"/>
      <c r="BI60" s="46"/>
      <c r="BJ60" s="64">
        <f>BB60+BH60</f>
        <v>5292</v>
      </c>
      <c r="BK60" s="64">
        <f>BC60+BI60</f>
        <v>5292</v>
      </c>
      <c r="BL60" s="46"/>
      <c r="BM60" s="46"/>
      <c r="BN60" s="64">
        <f>BJ60+BL60</f>
        <v>5292</v>
      </c>
      <c r="BO60" s="64"/>
      <c r="BP60" s="64">
        <f>BK60+BM60</f>
        <v>5292</v>
      </c>
      <c r="BQ60" s="64">
        <f>BR60-BP60</f>
        <v>-1058</v>
      </c>
      <c r="BR60" s="64">
        <v>4234</v>
      </c>
      <c r="BS60" s="64">
        <v>4234</v>
      </c>
    </row>
    <row r="61" spans="1:71" ht="48.75" customHeight="1">
      <c r="A61" s="66" t="s">
        <v>30</v>
      </c>
      <c r="B61" s="72" t="s">
        <v>130</v>
      </c>
      <c r="C61" s="72" t="s">
        <v>341</v>
      </c>
      <c r="D61" s="73" t="s">
        <v>31</v>
      </c>
      <c r="E61" s="72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 t="e">
        <f>AN62+#REF!+AN65+AN70+AN63</f>
        <v>#REF!</v>
      </c>
      <c r="AO61" s="64" t="e">
        <f>AO62+#REF!+AO65+AO70+AO63</f>
        <v>#REF!</v>
      </c>
      <c r="AP61" s="64" t="e">
        <f>AP62+#REF!+AP65+AP70+AP63</f>
        <v>#REF!</v>
      </c>
      <c r="AQ61" s="64" t="e">
        <f>AQ62+#REF!+AQ65+AQ70+AQ63</f>
        <v>#REF!</v>
      </c>
      <c r="AR61" s="64" t="e">
        <f>AR62+#REF!+AR65+AR70+AR63</f>
        <v>#REF!</v>
      </c>
      <c r="AS61" s="64" t="e">
        <f>AS62+#REF!+AS65+AS70+AS63</f>
        <v>#REF!</v>
      </c>
      <c r="AT61" s="64" t="e">
        <f>AT62+#REF!+AT65+AT70+AT63</f>
        <v>#REF!</v>
      </c>
      <c r="AU61" s="64" t="e">
        <f>AU62+#REF!+AU65+AU70+AU63</f>
        <v>#REF!</v>
      </c>
      <c r="AV61" s="64" t="e">
        <f>AV62+#REF!+AV65+AV70+AV63</f>
        <v>#REF!</v>
      </c>
      <c r="AW61" s="64" t="e">
        <f>AW62+#REF!+AW65+AW70+AW63</f>
        <v>#REF!</v>
      </c>
      <c r="AX61" s="64" t="e">
        <f>AX62+#REF!+AX65+AX70+AX63</f>
        <v>#REF!</v>
      </c>
      <c r="AY61" s="64" t="e">
        <f>AY62+#REF!+AY65+AY70+AY63</f>
        <v>#REF!</v>
      </c>
      <c r="AZ61" s="64" t="e">
        <f>AZ62+#REF!+AZ65+AZ70+AZ63</f>
        <v>#REF!</v>
      </c>
      <c r="BA61" s="64" t="e">
        <f>BA62+#REF!+BA65+BA70+BA63</f>
        <v>#REF!</v>
      </c>
      <c r="BB61" s="64" t="e">
        <f>BB62+#REF!+BB65+BB70+BB63</f>
        <v>#REF!</v>
      </c>
      <c r="BC61" s="64" t="e">
        <f>BC62+#REF!+BC65+BC70+BC63</f>
        <v>#REF!</v>
      </c>
      <c r="BD61" s="46"/>
      <c r="BE61" s="46"/>
      <c r="BF61" s="64" t="e">
        <f>BF62+#REF!+BF65+BF70+BF63</f>
        <v>#REF!</v>
      </c>
      <c r="BG61" s="64" t="e">
        <f>BG62+#REF!+BG65+BG70+BG63</f>
        <v>#REF!</v>
      </c>
      <c r="BH61" s="64" t="e">
        <f>BH62+#REF!+BH65+BH70+BH63+BH66</f>
        <v>#REF!</v>
      </c>
      <c r="BI61" s="64" t="e">
        <f>BI62+#REF!+BI65+BI70+BI63+BI66</f>
        <v>#REF!</v>
      </c>
      <c r="BJ61" s="64" t="e">
        <f>BJ62+#REF!+BJ65+BJ70+BJ63+BJ66</f>
        <v>#REF!</v>
      </c>
      <c r="BK61" s="64" t="e">
        <f>BK62+#REF!+BK65+BK70+BK63+BK66</f>
        <v>#REF!</v>
      </c>
      <c r="BL61" s="64" t="e">
        <f>BL62+#REF!+BL65+BL70+BL63+BL66</f>
        <v>#REF!</v>
      </c>
      <c r="BM61" s="64" t="e">
        <f>BM62+#REF!+BM65+BM70+BM63+BM66</f>
        <v>#REF!</v>
      </c>
      <c r="BN61" s="64">
        <f>BN62+BN65+BN70+BN63+BN66+BN68</f>
        <v>99584</v>
      </c>
      <c r="BO61" s="64">
        <f>BO62+BO65+BO70+BO63+BO66+BO68</f>
        <v>0</v>
      </c>
      <c r="BP61" s="64">
        <f>BP62+BP65+BP70+BP63+BP66+BP68</f>
        <v>76036</v>
      </c>
      <c r="BQ61" s="64">
        <f>BQ62+BQ65+BQ66+BQ67+BQ68</f>
        <v>-5108</v>
      </c>
      <c r="BR61" s="64">
        <f>BR62+BR65+BR66+BR67+BR68</f>
        <v>70928</v>
      </c>
      <c r="BS61" s="64">
        <f>BS62+BS65+BS66+BS67+BS68</f>
        <v>88580</v>
      </c>
    </row>
    <row r="62" spans="1:71" ht="69" customHeight="1">
      <c r="A62" s="66" t="s">
        <v>140</v>
      </c>
      <c r="B62" s="72" t="s">
        <v>130</v>
      </c>
      <c r="C62" s="72" t="s">
        <v>341</v>
      </c>
      <c r="D62" s="73" t="s">
        <v>31</v>
      </c>
      <c r="E62" s="72" t="s">
        <v>141</v>
      </c>
      <c r="F62" s="64"/>
      <c r="G62" s="64"/>
      <c r="H62" s="64"/>
      <c r="I62" s="64"/>
      <c r="J62" s="64"/>
      <c r="K62" s="77"/>
      <c r="L62" s="77"/>
      <c r="M62" s="64"/>
      <c r="N62" s="64"/>
      <c r="O62" s="64"/>
      <c r="P62" s="64"/>
      <c r="Q62" s="64"/>
      <c r="R62" s="77"/>
      <c r="S62" s="77"/>
      <c r="T62" s="64"/>
      <c r="U62" s="64"/>
      <c r="V62" s="77"/>
      <c r="W62" s="77"/>
      <c r="X62" s="64"/>
      <c r="Y62" s="64"/>
      <c r="Z62" s="77"/>
      <c r="AA62" s="64"/>
      <c r="AB62" s="64"/>
      <c r="AC62" s="77"/>
      <c r="AD62" s="77"/>
      <c r="AE62" s="77"/>
      <c r="AF62" s="64"/>
      <c r="AG62" s="77"/>
      <c r="AH62" s="64"/>
      <c r="AI62" s="77"/>
      <c r="AJ62" s="77"/>
      <c r="AK62" s="64"/>
      <c r="AL62" s="64"/>
      <c r="AM62" s="64"/>
      <c r="AN62" s="64">
        <f>AO62-AM62</f>
        <v>54834</v>
      </c>
      <c r="AO62" s="64">
        <f>7726+32739+7304+3348+157+3060+500</f>
        <v>54834</v>
      </c>
      <c r="AP62" s="64"/>
      <c r="AQ62" s="64">
        <f>7726+32739+7304+3348+157+3060+500</f>
        <v>54834</v>
      </c>
      <c r="AR62" s="64"/>
      <c r="AS62" s="46"/>
      <c r="AT62" s="64">
        <f>AO62+AR62</f>
        <v>54834</v>
      </c>
      <c r="AU62" s="64">
        <f>AQ62+AS62</f>
        <v>54834</v>
      </c>
      <c r="AV62" s="46"/>
      <c r="AW62" s="46"/>
      <c r="AX62" s="64">
        <f>AT62+AV62</f>
        <v>54834</v>
      </c>
      <c r="AY62" s="64">
        <f>AU62</f>
        <v>54834</v>
      </c>
      <c r="AZ62" s="46"/>
      <c r="BA62" s="46"/>
      <c r="BB62" s="64">
        <f>AX62+AZ62</f>
        <v>54834</v>
      </c>
      <c r="BC62" s="64">
        <f>AY62+BA62</f>
        <v>54834</v>
      </c>
      <c r="BD62" s="46"/>
      <c r="BE62" s="46"/>
      <c r="BF62" s="64">
        <f>BB62+BD62</f>
        <v>54834</v>
      </c>
      <c r="BG62" s="64">
        <f>BC62+BE62</f>
        <v>54834</v>
      </c>
      <c r="BH62" s="46"/>
      <c r="BI62" s="46"/>
      <c r="BJ62" s="64">
        <f>BB62+BH62</f>
        <v>54834</v>
      </c>
      <c r="BK62" s="64">
        <f>BC62+BI62</f>
        <v>54834</v>
      </c>
      <c r="BL62" s="46"/>
      <c r="BM62" s="46"/>
      <c r="BN62" s="64">
        <f>BJ62+BL62</f>
        <v>54834</v>
      </c>
      <c r="BO62" s="64"/>
      <c r="BP62" s="64">
        <f>BK62+BM62</f>
        <v>54834</v>
      </c>
      <c r="BQ62" s="64">
        <f>BR62-BP62</f>
        <v>250</v>
      </c>
      <c r="BR62" s="64">
        <f>2449+400+3306+32545+120+5641+10623</f>
        <v>55084</v>
      </c>
      <c r="BS62" s="64">
        <f>2449+400+3306+32545+120+5641+10623</f>
        <v>55084</v>
      </c>
    </row>
    <row r="63" spans="1:71" ht="165" customHeight="1" hidden="1">
      <c r="A63" s="94" t="s">
        <v>325</v>
      </c>
      <c r="B63" s="72" t="s">
        <v>130</v>
      </c>
      <c r="C63" s="72" t="s">
        <v>341</v>
      </c>
      <c r="D63" s="95" t="s">
        <v>326</v>
      </c>
      <c r="E63" s="72"/>
      <c r="F63" s="64"/>
      <c r="G63" s="64"/>
      <c r="H63" s="64"/>
      <c r="I63" s="64"/>
      <c r="J63" s="64"/>
      <c r="K63" s="77"/>
      <c r="L63" s="77"/>
      <c r="M63" s="64"/>
      <c r="N63" s="64"/>
      <c r="O63" s="64"/>
      <c r="P63" s="64"/>
      <c r="Q63" s="64"/>
      <c r="R63" s="77"/>
      <c r="S63" s="77"/>
      <c r="T63" s="64"/>
      <c r="U63" s="64"/>
      <c r="V63" s="77"/>
      <c r="W63" s="77"/>
      <c r="X63" s="64"/>
      <c r="Y63" s="64"/>
      <c r="Z63" s="77"/>
      <c r="AA63" s="64"/>
      <c r="AB63" s="64"/>
      <c r="AC63" s="77"/>
      <c r="AD63" s="77"/>
      <c r="AE63" s="77"/>
      <c r="AF63" s="64"/>
      <c r="AG63" s="77"/>
      <c r="AH63" s="64"/>
      <c r="AI63" s="77"/>
      <c r="AJ63" s="77"/>
      <c r="AK63" s="64"/>
      <c r="AL63" s="64"/>
      <c r="AM63" s="64"/>
      <c r="AN63" s="64">
        <f aca="true" t="shared" si="35" ref="AN63:AY63">AN64</f>
        <v>7460</v>
      </c>
      <c r="AO63" s="64">
        <f t="shared" si="35"/>
        <v>7460</v>
      </c>
      <c r="AP63" s="64">
        <f t="shared" si="35"/>
        <v>0</v>
      </c>
      <c r="AQ63" s="64">
        <f t="shared" si="35"/>
        <v>7460</v>
      </c>
      <c r="AR63" s="64">
        <f t="shared" si="35"/>
        <v>0</v>
      </c>
      <c r="AS63" s="64">
        <f t="shared" si="35"/>
        <v>0</v>
      </c>
      <c r="AT63" s="64">
        <f t="shared" si="35"/>
        <v>7460</v>
      </c>
      <c r="AU63" s="64">
        <f t="shared" si="35"/>
        <v>7460</v>
      </c>
      <c r="AV63" s="64">
        <f t="shared" si="35"/>
        <v>-7460</v>
      </c>
      <c r="AW63" s="64">
        <f t="shared" si="35"/>
        <v>-7460</v>
      </c>
      <c r="AX63" s="64">
        <f t="shared" si="35"/>
        <v>0</v>
      </c>
      <c r="AY63" s="64">
        <f t="shared" si="35"/>
        <v>0</v>
      </c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8"/>
      <c r="BR63" s="46"/>
      <c r="BS63" s="46"/>
    </row>
    <row r="64" spans="1:71" ht="82.5" customHeight="1" hidden="1">
      <c r="A64" s="94" t="s">
        <v>241</v>
      </c>
      <c r="B64" s="72" t="s">
        <v>130</v>
      </c>
      <c r="C64" s="72" t="s">
        <v>341</v>
      </c>
      <c r="D64" s="95" t="s">
        <v>326</v>
      </c>
      <c r="E64" s="72" t="s">
        <v>145</v>
      </c>
      <c r="F64" s="64"/>
      <c r="G64" s="64"/>
      <c r="H64" s="64"/>
      <c r="I64" s="64"/>
      <c r="J64" s="64"/>
      <c r="K64" s="77"/>
      <c r="L64" s="77"/>
      <c r="M64" s="64"/>
      <c r="N64" s="64"/>
      <c r="O64" s="64"/>
      <c r="P64" s="64"/>
      <c r="Q64" s="64"/>
      <c r="R64" s="77"/>
      <c r="S64" s="77"/>
      <c r="T64" s="64"/>
      <c r="U64" s="64"/>
      <c r="V64" s="77"/>
      <c r="W64" s="77"/>
      <c r="X64" s="64"/>
      <c r="Y64" s="64"/>
      <c r="Z64" s="77"/>
      <c r="AA64" s="64"/>
      <c r="AB64" s="64"/>
      <c r="AC64" s="77"/>
      <c r="AD64" s="77"/>
      <c r="AE64" s="77"/>
      <c r="AF64" s="64"/>
      <c r="AG64" s="77"/>
      <c r="AH64" s="64"/>
      <c r="AI64" s="77"/>
      <c r="AJ64" s="77"/>
      <c r="AK64" s="64"/>
      <c r="AL64" s="64"/>
      <c r="AM64" s="64"/>
      <c r="AN64" s="64">
        <f>AO64-AM64</f>
        <v>7460</v>
      </c>
      <c r="AO64" s="64">
        <v>7460</v>
      </c>
      <c r="AP64" s="64"/>
      <c r="AQ64" s="64">
        <v>7460</v>
      </c>
      <c r="AR64" s="64"/>
      <c r="AS64" s="46"/>
      <c r="AT64" s="64">
        <f>AO64+AR64</f>
        <v>7460</v>
      </c>
      <c r="AU64" s="64">
        <f>AQ64+AS64</f>
        <v>7460</v>
      </c>
      <c r="AV64" s="64">
        <v>-7460</v>
      </c>
      <c r="AW64" s="64">
        <v>-7460</v>
      </c>
      <c r="AX64" s="64">
        <f>AT64+AV64</f>
        <v>0</v>
      </c>
      <c r="AY64" s="64">
        <f>AU64+AW64</f>
        <v>0</v>
      </c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8"/>
      <c r="BR64" s="46"/>
      <c r="BS64" s="46"/>
    </row>
    <row r="65" spans="1:71" ht="101.25" customHeight="1">
      <c r="A65" s="66" t="s">
        <v>146</v>
      </c>
      <c r="B65" s="72" t="s">
        <v>130</v>
      </c>
      <c r="C65" s="72" t="s">
        <v>341</v>
      </c>
      <c r="D65" s="73" t="s">
        <v>31</v>
      </c>
      <c r="E65" s="72" t="s">
        <v>147</v>
      </c>
      <c r="F65" s="64"/>
      <c r="G65" s="64"/>
      <c r="H65" s="64"/>
      <c r="I65" s="64"/>
      <c r="J65" s="64"/>
      <c r="K65" s="77"/>
      <c r="L65" s="77"/>
      <c r="M65" s="64"/>
      <c r="N65" s="64"/>
      <c r="O65" s="64"/>
      <c r="P65" s="64"/>
      <c r="Q65" s="64"/>
      <c r="R65" s="77"/>
      <c r="S65" s="77"/>
      <c r="T65" s="64"/>
      <c r="U65" s="64"/>
      <c r="V65" s="77"/>
      <c r="W65" s="77"/>
      <c r="X65" s="64"/>
      <c r="Y65" s="64"/>
      <c r="Z65" s="77"/>
      <c r="AA65" s="64"/>
      <c r="AB65" s="64"/>
      <c r="AC65" s="77"/>
      <c r="AD65" s="77"/>
      <c r="AE65" s="77"/>
      <c r="AF65" s="64"/>
      <c r="AG65" s="77"/>
      <c r="AH65" s="64"/>
      <c r="AI65" s="77"/>
      <c r="AJ65" s="77"/>
      <c r="AK65" s="64"/>
      <c r="AL65" s="64"/>
      <c r="AM65" s="64"/>
      <c r="AN65" s="64">
        <f>AO65-AM65</f>
        <v>39348</v>
      </c>
      <c r="AO65" s="64">
        <f>23548+15800</f>
        <v>39348</v>
      </c>
      <c r="AP65" s="77"/>
      <c r="AQ65" s="64">
        <v>15800</v>
      </c>
      <c r="AR65" s="64"/>
      <c r="AS65" s="46"/>
      <c r="AT65" s="64">
        <f>AO65+AR65</f>
        <v>39348</v>
      </c>
      <c r="AU65" s="64">
        <f>AQ65+AS65</f>
        <v>15800</v>
      </c>
      <c r="AV65" s="46"/>
      <c r="AW65" s="46"/>
      <c r="AX65" s="64">
        <f>AT65+AV65</f>
        <v>39348</v>
      </c>
      <c r="AY65" s="64">
        <f>AU65</f>
        <v>15800</v>
      </c>
      <c r="AZ65" s="46"/>
      <c r="BA65" s="46"/>
      <c r="BB65" s="64">
        <f>AX65+AZ65</f>
        <v>39348</v>
      </c>
      <c r="BC65" s="64">
        <f>AY65+BA65</f>
        <v>15800</v>
      </c>
      <c r="BD65" s="46"/>
      <c r="BE65" s="46"/>
      <c r="BF65" s="64">
        <f>BB65+BD65</f>
        <v>39348</v>
      </c>
      <c r="BG65" s="64">
        <f>BC65+BE65</f>
        <v>15800</v>
      </c>
      <c r="BH65" s="46"/>
      <c r="BI65" s="46"/>
      <c r="BJ65" s="64">
        <f>BB65+BH65</f>
        <v>39348</v>
      </c>
      <c r="BK65" s="64">
        <f>BC65+BI65</f>
        <v>15800</v>
      </c>
      <c r="BL65" s="46"/>
      <c r="BM65" s="46"/>
      <c r="BN65" s="64">
        <f>BJ65+BL65</f>
        <v>39348</v>
      </c>
      <c r="BO65" s="64"/>
      <c r="BP65" s="64">
        <f>BK65+BM65</f>
        <v>15800</v>
      </c>
      <c r="BQ65" s="64">
        <f>BR65-BP65</f>
        <v>-4988</v>
      </c>
      <c r="BR65" s="64">
        <f>11800-988</f>
        <v>10812</v>
      </c>
      <c r="BS65" s="64">
        <f>11800+17652-988</f>
        <v>28464</v>
      </c>
    </row>
    <row r="66" spans="1:75" s="40" customFormat="1" ht="28.5" customHeight="1" hidden="1">
      <c r="A66" s="96" t="s">
        <v>218</v>
      </c>
      <c r="B66" s="97" t="s">
        <v>130</v>
      </c>
      <c r="C66" s="97" t="s">
        <v>341</v>
      </c>
      <c r="D66" s="98" t="s">
        <v>31</v>
      </c>
      <c r="E66" s="97" t="s">
        <v>219</v>
      </c>
      <c r="F66" s="99"/>
      <c r="G66" s="99"/>
      <c r="H66" s="99"/>
      <c r="I66" s="99"/>
      <c r="J66" s="99"/>
      <c r="K66" s="100"/>
      <c r="L66" s="100"/>
      <c r="M66" s="99"/>
      <c r="N66" s="99"/>
      <c r="O66" s="99"/>
      <c r="P66" s="99"/>
      <c r="Q66" s="99"/>
      <c r="R66" s="100"/>
      <c r="S66" s="100"/>
      <c r="T66" s="99"/>
      <c r="U66" s="99"/>
      <c r="V66" s="100"/>
      <c r="W66" s="100"/>
      <c r="X66" s="99"/>
      <c r="Y66" s="99"/>
      <c r="Z66" s="100"/>
      <c r="AA66" s="99"/>
      <c r="AB66" s="99"/>
      <c r="AC66" s="100"/>
      <c r="AD66" s="100"/>
      <c r="AE66" s="100"/>
      <c r="AF66" s="99"/>
      <c r="AG66" s="100"/>
      <c r="AH66" s="99"/>
      <c r="AI66" s="100"/>
      <c r="AJ66" s="100"/>
      <c r="AK66" s="99"/>
      <c r="AL66" s="99"/>
      <c r="AM66" s="99"/>
      <c r="AN66" s="99"/>
      <c r="AO66" s="99"/>
      <c r="AP66" s="100"/>
      <c r="AQ66" s="99"/>
      <c r="AR66" s="99"/>
      <c r="AS66" s="101"/>
      <c r="AT66" s="99"/>
      <c r="AU66" s="99"/>
      <c r="AV66" s="101"/>
      <c r="AW66" s="101"/>
      <c r="AX66" s="99"/>
      <c r="AY66" s="99"/>
      <c r="AZ66" s="101"/>
      <c r="BA66" s="101"/>
      <c r="BB66" s="99"/>
      <c r="BC66" s="99"/>
      <c r="BD66" s="101"/>
      <c r="BE66" s="101"/>
      <c r="BF66" s="99"/>
      <c r="BG66" s="99"/>
      <c r="BH66" s="102"/>
      <c r="BI66" s="102"/>
      <c r="BJ66" s="99">
        <f>BB66+BH66</f>
        <v>0</v>
      </c>
      <c r="BK66" s="99">
        <f>BC66+BI66</f>
        <v>0</v>
      </c>
      <c r="BL66" s="102"/>
      <c r="BM66" s="102"/>
      <c r="BN66" s="99">
        <f>BF66+BL66</f>
        <v>0</v>
      </c>
      <c r="BO66" s="99"/>
      <c r="BP66" s="99">
        <f>BG66+BM66</f>
        <v>0</v>
      </c>
      <c r="BQ66" s="99">
        <f>BR66-BP66</f>
        <v>0</v>
      </c>
      <c r="BR66" s="99">
        <f>37701-37701</f>
        <v>0</v>
      </c>
      <c r="BS66" s="99">
        <f>55353-17652-37701</f>
        <v>0</v>
      </c>
      <c r="BT66" s="39"/>
      <c r="BU66" s="39"/>
      <c r="BV66" s="39"/>
      <c r="BW66" s="39"/>
    </row>
    <row r="67" spans="1:71" ht="96" customHeight="1">
      <c r="A67" s="66" t="s">
        <v>314</v>
      </c>
      <c r="B67" s="72" t="s">
        <v>130</v>
      </c>
      <c r="C67" s="72" t="s">
        <v>341</v>
      </c>
      <c r="D67" s="73" t="s">
        <v>31</v>
      </c>
      <c r="E67" s="72" t="s">
        <v>383</v>
      </c>
      <c r="F67" s="64"/>
      <c r="G67" s="64"/>
      <c r="H67" s="64"/>
      <c r="I67" s="64"/>
      <c r="J67" s="64"/>
      <c r="K67" s="77"/>
      <c r="L67" s="77"/>
      <c r="M67" s="64"/>
      <c r="N67" s="64"/>
      <c r="O67" s="64"/>
      <c r="P67" s="64"/>
      <c r="Q67" s="64"/>
      <c r="R67" s="77"/>
      <c r="S67" s="77"/>
      <c r="T67" s="64"/>
      <c r="U67" s="64"/>
      <c r="V67" s="77"/>
      <c r="W67" s="77"/>
      <c r="X67" s="64"/>
      <c r="Y67" s="64"/>
      <c r="Z67" s="77"/>
      <c r="AA67" s="64"/>
      <c r="AB67" s="64"/>
      <c r="AC67" s="77"/>
      <c r="AD67" s="77"/>
      <c r="AE67" s="77"/>
      <c r="AF67" s="64"/>
      <c r="AG67" s="77"/>
      <c r="AH67" s="64"/>
      <c r="AI67" s="77"/>
      <c r="AJ67" s="77"/>
      <c r="AK67" s="64"/>
      <c r="AL67" s="64"/>
      <c r="AM67" s="64"/>
      <c r="AN67" s="64"/>
      <c r="AO67" s="64"/>
      <c r="AP67" s="77"/>
      <c r="AQ67" s="64"/>
      <c r="AR67" s="64"/>
      <c r="AS67" s="46"/>
      <c r="AT67" s="64"/>
      <c r="AU67" s="64"/>
      <c r="AV67" s="46"/>
      <c r="AW67" s="46"/>
      <c r="AX67" s="64"/>
      <c r="AY67" s="64"/>
      <c r="AZ67" s="46"/>
      <c r="BA67" s="46"/>
      <c r="BB67" s="64"/>
      <c r="BC67" s="64"/>
      <c r="BD67" s="46"/>
      <c r="BE67" s="46"/>
      <c r="BF67" s="64"/>
      <c r="BG67" s="64"/>
      <c r="BH67" s="103"/>
      <c r="BI67" s="103"/>
      <c r="BJ67" s="64"/>
      <c r="BK67" s="64"/>
      <c r="BL67" s="103"/>
      <c r="BM67" s="103"/>
      <c r="BN67" s="64"/>
      <c r="BO67" s="64"/>
      <c r="BP67" s="64"/>
      <c r="BQ67" s="64">
        <f>BR67-BP67</f>
        <v>773</v>
      </c>
      <c r="BR67" s="67">
        <v>773</v>
      </c>
      <c r="BS67" s="67">
        <v>773</v>
      </c>
    </row>
    <row r="68" spans="1:71" ht="105" customHeight="1">
      <c r="A68" s="66" t="s">
        <v>262</v>
      </c>
      <c r="B68" s="72" t="s">
        <v>130</v>
      </c>
      <c r="C68" s="72" t="s">
        <v>341</v>
      </c>
      <c r="D68" s="73" t="s">
        <v>245</v>
      </c>
      <c r="E68" s="72"/>
      <c r="F68" s="64"/>
      <c r="G68" s="64"/>
      <c r="H68" s="64"/>
      <c r="I68" s="64"/>
      <c r="J68" s="64"/>
      <c r="K68" s="77"/>
      <c r="L68" s="77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>
        <f aca="true" t="shared" si="36" ref="AN68:BC68">AN69</f>
        <v>5402</v>
      </c>
      <c r="AO68" s="64">
        <f t="shared" si="36"/>
        <v>5402</v>
      </c>
      <c r="AP68" s="64">
        <f t="shared" si="36"/>
        <v>0</v>
      </c>
      <c r="AQ68" s="64">
        <f t="shared" si="36"/>
        <v>5402</v>
      </c>
      <c r="AR68" s="64">
        <f t="shared" si="36"/>
        <v>0</v>
      </c>
      <c r="AS68" s="64">
        <f t="shared" si="36"/>
        <v>0</v>
      </c>
      <c r="AT68" s="64">
        <f t="shared" si="36"/>
        <v>5402</v>
      </c>
      <c r="AU68" s="64">
        <f t="shared" si="36"/>
        <v>5402</v>
      </c>
      <c r="AV68" s="64">
        <f t="shared" si="36"/>
        <v>0</v>
      </c>
      <c r="AW68" s="64">
        <f t="shared" si="36"/>
        <v>0</v>
      </c>
      <c r="AX68" s="64">
        <f t="shared" si="36"/>
        <v>5402</v>
      </c>
      <c r="AY68" s="64">
        <f t="shared" si="36"/>
        <v>5402</v>
      </c>
      <c r="AZ68" s="64">
        <f t="shared" si="36"/>
        <v>0</v>
      </c>
      <c r="BA68" s="64">
        <f t="shared" si="36"/>
        <v>0</v>
      </c>
      <c r="BB68" s="64">
        <f t="shared" si="36"/>
        <v>5402</v>
      </c>
      <c r="BC68" s="64">
        <f t="shared" si="36"/>
        <v>5402</v>
      </c>
      <c r="BD68" s="46"/>
      <c r="BE68" s="46"/>
      <c r="BF68" s="64">
        <f aca="true" t="shared" si="37" ref="BF68:BS68">BF69</f>
        <v>5402</v>
      </c>
      <c r="BG68" s="64">
        <f t="shared" si="37"/>
        <v>5402</v>
      </c>
      <c r="BH68" s="64">
        <f t="shared" si="37"/>
        <v>0</v>
      </c>
      <c r="BI68" s="64">
        <f t="shared" si="37"/>
        <v>0</v>
      </c>
      <c r="BJ68" s="64">
        <f t="shared" si="37"/>
        <v>5402</v>
      </c>
      <c r="BK68" s="64">
        <f t="shared" si="37"/>
        <v>5402</v>
      </c>
      <c r="BL68" s="64">
        <f t="shared" si="37"/>
        <v>0</v>
      </c>
      <c r="BM68" s="64">
        <f t="shared" si="37"/>
        <v>0</v>
      </c>
      <c r="BN68" s="64">
        <f t="shared" si="37"/>
        <v>5402</v>
      </c>
      <c r="BO68" s="64"/>
      <c r="BP68" s="64">
        <f t="shared" si="37"/>
        <v>5402</v>
      </c>
      <c r="BQ68" s="64">
        <f t="shared" si="37"/>
        <v>-1143</v>
      </c>
      <c r="BR68" s="64">
        <f t="shared" si="37"/>
        <v>4259</v>
      </c>
      <c r="BS68" s="64">
        <f t="shared" si="37"/>
        <v>4259</v>
      </c>
    </row>
    <row r="69" spans="1:71" ht="107.25" customHeight="1">
      <c r="A69" s="66" t="s">
        <v>241</v>
      </c>
      <c r="B69" s="72" t="s">
        <v>130</v>
      </c>
      <c r="C69" s="72" t="s">
        <v>341</v>
      </c>
      <c r="D69" s="73" t="s">
        <v>245</v>
      </c>
      <c r="E69" s="72" t="s">
        <v>145</v>
      </c>
      <c r="F69" s="64"/>
      <c r="G69" s="64"/>
      <c r="H69" s="64"/>
      <c r="I69" s="64"/>
      <c r="J69" s="64"/>
      <c r="K69" s="77"/>
      <c r="L69" s="77"/>
      <c r="M69" s="64"/>
      <c r="N69" s="64"/>
      <c r="O69" s="64"/>
      <c r="P69" s="64"/>
      <c r="Q69" s="64"/>
      <c r="R69" s="77"/>
      <c r="S69" s="77"/>
      <c r="T69" s="64"/>
      <c r="U69" s="64"/>
      <c r="V69" s="77"/>
      <c r="W69" s="77"/>
      <c r="X69" s="64"/>
      <c r="Y69" s="64"/>
      <c r="Z69" s="77"/>
      <c r="AA69" s="64"/>
      <c r="AB69" s="64"/>
      <c r="AC69" s="77"/>
      <c r="AD69" s="77"/>
      <c r="AE69" s="77"/>
      <c r="AF69" s="64"/>
      <c r="AG69" s="77"/>
      <c r="AH69" s="64"/>
      <c r="AI69" s="77"/>
      <c r="AJ69" s="77"/>
      <c r="AK69" s="64"/>
      <c r="AL69" s="64"/>
      <c r="AM69" s="64"/>
      <c r="AN69" s="64">
        <f>AO69-AM69</f>
        <v>5402</v>
      </c>
      <c r="AO69" s="64">
        <v>5402</v>
      </c>
      <c r="AP69" s="64"/>
      <c r="AQ69" s="64">
        <v>5402</v>
      </c>
      <c r="AR69" s="64"/>
      <c r="AS69" s="46"/>
      <c r="AT69" s="64">
        <f>AO69+AR69</f>
        <v>5402</v>
      </c>
      <c r="AU69" s="64">
        <f>AQ69+AS69</f>
        <v>5402</v>
      </c>
      <c r="AV69" s="46"/>
      <c r="AW69" s="46"/>
      <c r="AX69" s="64">
        <f>AT69+AV69</f>
        <v>5402</v>
      </c>
      <c r="AY69" s="64">
        <f>AU69</f>
        <v>5402</v>
      </c>
      <c r="AZ69" s="46"/>
      <c r="BA69" s="46"/>
      <c r="BB69" s="64">
        <f>AX69+AZ69</f>
        <v>5402</v>
      </c>
      <c r="BC69" s="64">
        <f>AY69+BA69</f>
        <v>5402</v>
      </c>
      <c r="BD69" s="46"/>
      <c r="BE69" s="46"/>
      <c r="BF69" s="64">
        <f>BB69+BD69</f>
        <v>5402</v>
      </c>
      <c r="BG69" s="64">
        <f>BC69+BE69</f>
        <v>5402</v>
      </c>
      <c r="BH69" s="46"/>
      <c r="BI69" s="46"/>
      <c r="BJ69" s="64">
        <f>BB69+BH69</f>
        <v>5402</v>
      </c>
      <c r="BK69" s="64">
        <f>BC69+BI69</f>
        <v>5402</v>
      </c>
      <c r="BL69" s="46"/>
      <c r="BM69" s="46"/>
      <c r="BN69" s="64">
        <f>BJ69+BL69</f>
        <v>5402</v>
      </c>
      <c r="BO69" s="64"/>
      <c r="BP69" s="64">
        <f>BK69+BM69</f>
        <v>5402</v>
      </c>
      <c r="BQ69" s="64">
        <f>BR69-BP69</f>
        <v>-1143</v>
      </c>
      <c r="BR69" s="64">
        <v>4259</v>
      </c>
      <c r="BS69" s="64">
        <v>4259</v>
      </c>
    </row>
    <row r="70" spans="1:71" ht="37.5" customHeight="1">
      <c r="A70" s="66" t="s">
        <v>124</v>
      </c>
      <c r="B70" s="72" t="s">
        <v>130</v>
      </c>
      <c r="C70" s="72" t="s">
        <v>341</v>
      </c>
      <c r="D70" s="73" t="s">
        <v>125</v>
      </c>
      <c r="E70" s="72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>
        <f>AN84+AN85+AN87</f>
        <v>0</v>
      </c>
      <c r="AO70" s="64">
        <f>AO84+AO85+AO87</f>
        <v>0</v>
      </c>
      <c r="AP70" s="64">
        <f>AP84+AP85+AP87</f>
        <v>0</v>
      </c>
      <c r="AQ70" s="64">
        <f>AQ84+AQ85+AQ87</f>
        <v>0</v>
      </c>
      <c r="AR70" s="64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64">
        <f>BQ71+BQ80+BQ82+BQ75+BQ78</f>
        <v>11111</v>
      </c>
      <c r="BR70" s="64">
        <f>BR71+BR80+BR82+BR75+BR78</f>
        <v>11111</v>
      </c>
      <c r="BS70" s="64">
        <f>BS71+BS80+BS82+BS75+BS78</f>
        <v>15291</v>
      </c>
    </row>
    <row r="71" spans="1:71" ht="72" customHeight="1">
      <c r="A71" s="66" t="s">
        <v>419</v>
      </c>
      <c r="B71" s="72" t="s">
        <v>130</v>
      </c>
      <c r="C71" s="72" t="s">
        <v>341</v>
      </c>
      <c r="D71" s="73" t="s">
        <v>272</v>
      </c>
      <c r="E71" s="72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64">
        <f>BQ72</f>
        <v>4395</v>
      </c>
      <c r="BR71" s="64">
        <f>BR72</f>
        <v>4395</v>
      </c>
      <c r="BS71" s="64">
        <f>BS72</f>
        <v>6913</v>
      </c>
    </row>
    <row r="72" spans="1:71" ht="69" customHeight="1">
      <c r="A72" s="66" t="s">
        <v>420</v>
      </c>
      <c r="B72" s="72" t="s">
        <v>130</v>
      </c>
      <c r="C72" s="72" t="s">
        <v>341</v>
      </c>
      <c r="D72" s="73" t="s">
        <v>273</v>
      </c>
      <c r="E72" s="72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64">
        <f>BQ73+BQ74</f>
        <v>4395</v>
      </c>
      <c r="BR72" s="64">
        <f>BR73+BR74</f>
        <v>4395</v>
      </c>
      <c r="BS72" s="64">
        <f>BS73+BS74</f>
        <v>6913</v>
      </c>
    </row>
    <row r="73" spans="1:71" ht="85.5" customHeight="1">
      <c r="A73" s="66" t="s">
        <v>314</v>
      </c>
      <c r="B73" s="72" t="s">
        <v>130</v>
      </c>
      <c r="C73" s="72" t="s">
        <v>341</v>
      </c>
      <c r="D73" s="73" t="s">
        <v>273</v>
      </c>
      <c r="E73" s="72" t="s">
        <v>383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64">
        <f>BR73-BP73</f>
        <v>4395</v>
      </c>
      <c r="BR73" s="64">
        <v>4395</v>
      </c>
      <c r="BS73" s="64">
        <v>6913</v>
      </c>
    </row>
    <row r="74" spans="1:71" ht="105.75" customHeight="1" hidden="1">
      <c r="A74" s="66" t="s">
        <v>469</v>
      </c>
      <c r="B74" s="72" t="s">
        <v>130</v>
      </c>
      <c r="C74" s="72" t="s">
        <v>341</v>
      </c>
      <c r="D74" s="73" t="s">
        <v>273</v>
      </c>
      <c r="E74" s="72" t="s">
        <v>384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64">
        <f>BR74-BP74</f>
        <v>0</v>
      </c>
      <c r="BR74" s="64">
        <f>4395-4395</f>
        <v>0</v>
      </c>
      <c r="BS74" s="64">
        <f>6913-6913</f>
        <v>0</v>
      </c>
    </row>
    <row r="75" spans="1:71" ht="85.5" customHeight="1">
      <c r="A75" s="66" t="s">
        <v>392</v>
      </c>
      <c r="B75" s="72" t="s">
        <v>130</v>
      </c>
      <c r="C75" s="72" t="s">
        <v>341</v>
      </c>
      <c r="D75" s="73" t="s">
        <v>270</v>
      </c>
      <c r="E75" s="72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64">
        <f aca="true" t="shared" si="38" ref="BQ75:BS76">BQ76</f>
        <v>3709</v>
      </c>
      <c r="BR75" s="64">
        <f t="shared" si="38"/>
        <v>3709</v>
      </c>
      <c r="BS75" s="64">
        <f t="shared" si="38"/>
        <v>7422</v>
      </c>
    </row>
    <row r="76" spans="1:71" ht="97.5" customHeight="1">
      <c r="A76" s="66" t="s">
        <v>393</v>
      </c>
      <c r="B76" s="72" t="s">
        <v>130</v>
      </c>
      <c r="C76" s="72" t="s">
        <v>341</v>
      </c>
      <c r="D76" s="73" t="s">
        <v>271</v>
      </c>
      <c r="E76" s="72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64">
        <f t="shared" si="38"/>
        <v>3709</v>
      </c>
      <c r="BR76" s="64">
        <f t="shared" si="38"/>
        <v>3709</v>
      </c>
      <c r="BS76" s="64">
        <f t="shared" si="38"/>
        <v>7422</v>
      </c>
    </row>
    <row r="77" spans="1:71" ht="69.75" customHeight="1">
      <c r="A77" s="66" t="s">
        <v>140</v>
      </c>
      <c r="B77" s="72" t="s">
        <v>130</v>
      </c>
      <c r="C77" s="72" t="s">
        <v>341</v>
      </c>
      <c r="D77" s="73" t="s">
        <v>271</v>
      </c>
      <c r="E77" s="72" t="s">
        <v>141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64">
        <f>BR77-BP77</f>
        <v>3709</v>
      </c>
      <c r="BR77" s="64">
        <v>3709</v>
      </c>
      <c r="BS77" s="64">
        <v>7422</v>
      </c>
    </row>
    <row r="78" spans="1:71" ht="67.5" customHeight="1">
      <c r="A78" s="66" t="s">
        <v>394</v>
      </c>
      <c r="B78" s="72" t="s">
        <v>130</v>
      </c>
      <c r="C78" s="72" t="s">
        <v>341</v>
      </c>
      <c r="D78" s="73" t="s">
        <v>395</v>
      </c>
      <c r="E78" s="72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64">
        <f>BQ79</f>
        <v>470</v>
      </c>
      <c r="BR78" s="64">
        <f>BR79</f>
        <v>470</v>
      </c>
      <c r="BS78" s="64">
        <f>BS79</f>
        <v>584</v>
      </c>
    </row>
    <row r="79" spans="1:71" ht="75.75" customHeight="1">
      <c r="A79" s="66" t="s">
        <v>140</v>
      </c>
      <c r="B79" s="72" t="s">
        <v>130</v>
      </c>
      <c r="C79" s="72" t="s">
        <v>341</v>
      </c>
      <c r="D79" s="73" t="s">
        <v>395</v>
      </c>
      <c r="E79" s="72" t="s">
        <v>141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64">
        <f>BR79-BP79</f>
        <v>470</v>
      </c>
      <c r="BR79" s="64">
        <v>470</v>
      </c>
      <c r="BS79" s="64">
        <v>584</v>
      </c>
    </row>
    <row r="80" spans="1:71" ht="57" customHeight="1">
      <c r="A80" s="66" t="s">
        <v>406</v>
      </c>
      <c r="B80" s="72" t="s">
        <v>130</v>
      </c>
      <c r="C80" s="72" t="s">
        <v>341</v>
      </c>
      <c r="D80" s="73" t="s">
        <v>403</v>
      </c>
      <c r="E80" s="72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64">
        <f>BQ81</f>
        <v>298</v>
      </c>
      <c r="BR80" s="64">
        <f>BR81</f>
        <v>298</v>
      </c>
      <c r="BS80" s="64">
        <f>BS81</f>
        <v>372</v>
      </c>
    </row>
    <row r="81" spans="1:71" ht="67.5" customHeight="1">
      <c r="A81" s="66" t="s">
        <v>140</v>
      </c>
      <c r="B81" s="72" t="s">
        <v>130</v>
      </c>
      <c r="C81" s="72" t="s">
        <v>341</v>
      </c>
      <c r="D81" s="73" t="s">
        <v>403</v>
      </c>
      <c r="E81" s="72" t="s">
        <v>141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64">
        <f>BR81-BP81</f>
        <v>298</v>
      </c>
      <c r="BR81" s="64">
        <f>419-270+419-270</f>
        <v>298</v>
      </c>
      <c r="BS81" s="64">
        <f>501-315+501-315</f>
        <v>372</v>
      </c>
    </row>
    <row r="82" spans="1:71" ht="131.25" customHeight="1">
      <c r="A82" s="66" t="s">
        <v>404</v>
      </c>
      <c r="B82" s="72" t="s">
        <v>130</v>
      </c>
      <c r="C82" s="72" t="s">
        <v>341</v>
      </c>
      <c r="D82" s="73" t="s">
        <v>405</v>
      </c>
      <c r="E82" s="72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64">
        <f>BQ83</f>
        <v>2239</v>
      </c>
      <c r="BR82" s="64">
        <f>BR83</f>
        <v>2239</v>
      </c>
      <c r="BS82" s="64">
        <f>BS83</f>
        <v>0</v>
      </c>
    </row>
    <row r="83" spans="1:71" ht="70.5" customHeight="1">
      <c r="A83" s="66" t="s">
        <v>140</v>
      </c>
      <c r="B83" s="72" t="s">
        <v>130</v>
      </c>
      <c r="C83" s="72" t="s">
        <v>341</v>
      </c>
      <c r="D83" s="73" t="s">
        <v>405</v>
      </c>
      <c r="E83" s="72" t="s">
        <v>141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64">
        <f>BR83-BP83</f>
        <v>2239</v>
      </c>
      <c r="BR83" s="64">
        <f>6279-4040</f>
        <v>2239</v>
      </c>
      <c r="BS83" s="46"/>
    </row>
    <row r="84" spans="1:71" ht="66" customHeight="1" hidden="1">
      <c r="A84" s="94" t="s">
        <v>479</v>
      </c>
      <c r="B84" s="72" t="s">
        <v>130</v>
      </c>
      <c r="C84" s="72" t="s">
        <v>341</v>
      </c>
      <c r="D84" s="73" t="s">
        <v>272</v>
      </c>
      <c r="E84" s="72"/>
      <c r="F84" s="64"/>
      <c r="G84" s="64"/>
      <c r="H84" s="64"/>
      <c r="I84" s="64"/>
      <c r="J84" s="64"/>
      <c r="K84" s="77"/>
      <c r="L84" s="77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>
        <f aca="true" t="shared" si="39" ref="AN84:AQ85">AN85</f>
        <v>0</v>
      </c>
      <c r="AO84" s="64">
        <f t="shared" si="39"/>
        <v>0</v>
      </c>
      <c r="AP84" s="64">
        <f t="shared" si="39"/>
        <v>0</v>
      </c>
      <c r="AQ84" s="64">
        <f t="shared" si="39"/>
        <v>0</v>
      </c>
      <c r="AR84" s="64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8"/>
      <c r="BR84" s="46"/>
      <c r="BS84" s="46"/>
    </row>
    <row r="85" spans="1:71" ht="82.5" customHeight="1" hidden="1">
      <c r="A85" s="94" t="s">
        <v>480</v>
      </c>
      <c r="B85" s="72" t="s">
        <v>130</v>
      </c>
      <c r="C85" s="72" t="s">
        <v>341</v>
      </c>
      <c r="D85" s="73" t="s">
        <v>273</v>
      </c>
      <c r="E85" s="72"/>
      <c r="F85" s="64"/>
      <c r="G85" s="64"/>
      <c r="H85" s="64"/>
      <c r="I85" s="64"/>
      <c r="J85" s="64"/>
      <c r="K85" s="77"/>
      <c r="L85" s="77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>
        <f t="shared" si="39"/>
        <v>0</v>
      </c>
      <c r="AO85" s="64">
        <f t="shared" si="39"/>
        <v>0</v>
      </c>
      <c r="AP85" s="64">
        <f t="shared" si="39"/>
        <v>0</v>
      </c>
      <c r="AQ85" s="64">
        <f t="shared" si="39"/>
        <v>0</v>
      </c>
      <c r="AR85" s="64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8"/>
      <c r="BR85" s="46"/>
      <c r="BS85" s="46"/>
    </row>
    <row r="86" spans="1:71" ht="66" customHeight="1" hidden="1">
      <c r="A86" s="66" t="s">
        <v>140</v>
      </c>
      <c r="B86" s="72" t="s">
        <v>130</v>
      </c>
      <c r="C86" s="72" t="s">
        <v>341</v>
      </c>
      <c r="D86" s="73" t="s">
        <v>273</v>
      </c>
      <c r="E86" s="72" t="s">
        <v>141</v>
      </c>
      <c r="F86" s="64"/>
      <c r="G86" s="64"/>
      <c r="H86" s="64"/>
      <c r="I86" s="64"/>
      <c r="J86" s="64"/>
      <c r="K86" s="77"/>
      <c r="L86" s="77"/>
      <c r="M86" s="64"/>
      <c r="N86" s="64"/>
      <c r="O86" s="64"/>
      <c r="P86" s="64"/>
      <c r="Q86" s="64"/>
      <c r="R86" s="77"/>
      <c r="S86" s="77"/>
      <c r="T86" s="64"/>
      <c r="U86" s="64"/>
      <c r="V86" s="77"/>
      <c r="W86" s="77"/>
      <c r="X86" s="64"/>
      <c r="Y86" s="64"/>
      <c r="Z86" s="77"/>
      <c r="AA86" s="64"/>
      <c r="AB86" s="64"/>
      <c r="AC86" s="77"/>
      <c r="AD86" s="77"/>
      <c r="AE86" s="77"/>
      <c r="AF86" s="64"/>
      <c r="AG86" s="77"/>
      <c r="AH86" s="64"/>
      <c r="AI86" s="77"/>
      <c r="AJ86" s="77"/>
      <c r="AK86" s="64"/>
      <c r="AL86" s="64"/>
      <c r="AM86" s="64"/>
      <c r="AN86" s="64">
        <f>AO86-AM86</f>
        <v>0</v>
      </c>
      <c r="AO86" s="77"/>
      <c r="AP86" s="77"/>
      <c r="AQ86" s="77"/>
      <c r="AR86" s="77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8"/>
      <c r="BR86" s="46"/>
      <c r="BS86" s="46"/>
    </row>
    <row r="87" spans="1:71" ht="15" customHeight="1" hidden="1">
      <c r="A87" s="91"/>
      <c r="B87" s="92"/>
      <c r="C87" s="92"/>
      <c r="D87" s="93"/>
      <c r="E87" s="92"/>
      <c r="F87" s="44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7"/>
      <c r="AL87" s="47"/>
      <c r="AM87" s="47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8"/>
      <c r="BR87" s="46"/>
      <c r="BS87" s="46"/>
    </row>
    <row r="88" spans="1:71" ht="15">
      <c r="A88" s="91"/>
      <c r="B88" s="92"/>
      <c r="C88" s="92"/>
      <c r="D88" s="93"/>
      <c r="E88" s="92"/>
      <c r="F88" s="44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7"/>
      <c r="AL88" s="47"/>
      <c r="AM88" s="47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8"/>
      <c r="BR88" s="46"/>
      <c r="BS88" s="46"/>
    </row>
    <row r="89" spans="1:76" s="8" customFormat="1" ht="84.75" customHeight="1">
      <c r="A89" s="49" t="s">
        <v>32</v>
      </c>
      <c r="B89" s="50" t="s">
        <v>33</v>
      </c>
      <c r="C89" s="50"/>
      <c r="D89" s="51"/>
      <c r="E89" s="50"/>
      <c r="F89" s="104">
        <f aca="true" t="shared" si="40" ref="F89:O89">F91+F96</f>
        <v>67236</v>
      </c>
      <c r="G89" s="104" t="e">
        <f t="shared" si="40"/>
        <v>#REF!</v>
      </c>
      <c r="H89" s="104" t="e">
        <f t="shared" si="40"/>
        <v>#REF!</v>
      </c>
      <c r="I89" s="104" t="e">
        <f t="shared" si="40"/>
        <v>#REF!</v>
      </c>
      <c r="J89" s="104" t="e">
        <f t="shared" si="40"/>
        <v>#REF!</v>
      </c>
      <c r="K89" s="104" t="e">
        <f t="shared" si="40"/>
        <v>#REF!</v>
      </c>
      <c r="L89" s="104" t="e">
        <f t="shared" si="40"/>
        <v>#REF!</v>
      </c>
      <c r="M89" s="104" t="e">
        <f t="shared" si="40"/>
        <v>#REF!</v>
      </c>
      <c r="N89" s="104" t="e">
        <f t="shared" si="40"/>
        <v>#REF!</v>
      </c>
      <c r="O89" s="104" t="e">
        <f t="shared" si="40"/>
        <v>#REF!</v>
      </c>
      <c r="P89" s="104" t="e">
        <f aca="true" t="shared" si="41" ref="P89:U89">P91+P96</f>
        <v>#REF!</v>
      </c>
      <c r="Q89" s="104" t="e">
        <f t="shared" si="41"/>
        <v>#REF!</v>
      </c>
      <c r="R89" s="104" t="e">
        <f t="shared" si="41"/>
        <v>#REF!</v>
      </c>
      <c r="S89" s="104" t="e">
        <f t="shared" si="41"/>
        <v>#REF!</v>
      </c>
      <c r="T89" s="104" t="e">
        <f t="shared" si="41"/>
        <v>#REF!</v>
      </c>
      <c r="U89" s="104" t="e">
        <f t="shared" si="41"/>
        <v>#REF!</v>
      </c>
      <c r="V89" s="104" t="e">
        <f aca="true" t="shared" si="42" ref="V89:AB89">V91+V96</f>
        <v>#REF!</v>
      </c>
      <c r="W89" s="104" t="e">
        <f t="shared" si="42"/>
        <v>#REF!</v>
      </c>
      <c r="X89" s="104" t="e">
        <f t="shared" si="42"/>
        <v>#REF!</v>
      </c>
      <c r="Y89" s="104" t="e">
        <f t="shared" si="42"/>
        <v>#REF!</v>
      </c>
      <c r="Z89" s="104">
        <f t="shared" si="42"/>
        <v>0</v>
      </c>
      <c r="AA89" s="104" t="e">
        <f t="shared" si="42"/>
        <v>#REF!</v>
      </c>
      <c r="AB89" s="104" t="e">
        <f t="shared" si="42"/>
        <v>#REF!</v>
      </c>
      <c r="AC89" s="104">
        <f>AC91+AC96</f>
        <v>0</v>
      </c>
      <c r="AD89" s="104">
        <f>AD91+AD96</f>
        <v>0</v>
      </c>
      <c r="AE89" s="104"/>
      <c r="AF89" s="104" t="e">
        <f aca="true" t="shared" si="43" ref="AF89:AQ89">AF91+AF96</f>
        <v>#REF!</v>
      </c>
      <c r="AG89" s="104">
        <f t="shared" si="43"/>
        <v>0</v>
      </c>
      <c r="AH89" s="104" t="e">
        <f t="shared" si="43"/>
        <v>#REF!</v>
      </c>
      <c r="AI89" s="104" t="e">
        <f t="shared" si="43"/>
        <v>#REF!</v>
      </c>
      <c r="AJ89" s="104" t="e">
        <f t="shared" si="43"/>
        <v>#REF!</v>
      </c>
      <c r="AK89" s="104" t="e">
        <f t="shared" si="43"/>
        <v>#REF!</v>
      </c>
      <c r="AL89" s="104" t="e">
        <f t="shared" si="43"/>
        <v>#REF!</v>
      </c>
      <c r="AM89" s="104" t="e">
        <f t="shared" si="43"/>
        <v>#REF!</v>
      </c>
      <c r="AN89" s="104" t="e">
        <f t="shared" si="43"/>
        <v>#REF!</v>
      </c>
      <c r="AO89" s="104" t="e">
        <f t="shared" si="43"/>
        <v>#REF!</v>
      </c>
      <c r="AP89" s="104" t="e">
        <f t="shared" si="43"/>
        <v>#REF!</v>
      </c>
      <c r="AQ89" s="104" t="e">
        <f t="shared" si="43"/>
        <v>#REF!</v>
      </c>
      <c r="AR89" s="104">
        <f aca="true" t="shared" si="44" ref="AR89:AY89">AR91+AR96</f>
        <v>0</v>
      </c>
      <c r="AS89" s="104">
        <f t="shared" si="44"/>
        <v>0</v>
      </c>
      <c r="AT89" s="104">
        <f t="shared" si="44"/>
        <v>82398</v>
      </c>
      <c r="AU89" s="104">
        <f t="shared" si="44"/>
        <v>82398</v>
      </c>
      <c r="AV89" s="104">
        <f t="shared" si="44"/>
        <v>0</v>
      </c>
      <c r="AW89" s="104">
        <f>AW91+AW96</f>
        <v>0</v>
      </c>
      <c r="AX89" s="104">
        <f t="shared" si="44"/>
        <v>82398</v>
      </c>
      <c r="AY89" s="104">
        <f t="shared" si="44"/>
        <v>82398</v>
      </c>
      <c r="AZ89" s="104">
        <f>AZ91+AZ96</f>
        <v>0</v>
      </c>
      <c r="BA89" s="104">
        <f>BA91+BA96</f>
        <v>0</v>
      </c>
      <c r="BB89" s="104">
        <f>BB91+BB96</f>
        <v>82398</v>
      </c>
      <c r="BC89" s="104">
        <f>BC91+BC96</f>
        <v>82398</v>
      </c>
      <c r="BD89" s="53"/>
      <c r="BE89" s="53"/>
      <c r="BF89" s="104">
        <f aca="true" t="shared" si="45" ref="BF89:BP89">BF91+BF96</f>
        <v>82398</v>
      </c>
      <c r="BG89" s="104">
        <f t="shared" si="45"/>
        <v>82398</v>
      </c>
      <c r="BH89" s="104">
        <f>BH91+BH96</f>
        <v>0</v>
      </c>
      <c r="BI89" s="104">
        <f>BI91+BI96</f>
        <v>0</v>
      </c>
      <c r="BJ89" s="104">
        <f>BJ91+BJ96</f>
        <v>82398</v>
      </c>
      <c r="BK89" s="104">
        <f>BK91+BK96</f>
        <v>82398</v>
      </c>
      <c r="BL89" s="104">
        <f t="shared" si="45"/>
        <v>0</v>
      </c>
      <c r="BM89" s="104">
        <f t="shared" si="45"/>
        <v>0</v>
      </c>
      <c r="BN89" s="104">
        <f t="shared" si="45"/>
        <v>82398</v>
      </c>
      <c r="BO89" s="104"/>
      <c r="BP89" s="104">
        <f t="shared" si="45"/>
        <v>82398</v>
      </c>
      <c r="BQ89" s="104">
        <f>BQ91+BQ96+BQ106</f>
        <v>6228</v>
      </c>
      <c r="BR89" s="104">
        <f>BR91+BR96+BR106</f>
        <v>88626</v>
      </c>
      <c r="BS89" s="104">
        <f>BS91+BS96+BS106</f>
        <v>89882</v>
      </c>
      <c r="BT89" s="7"/>
      <c r="BU89" s="7"/>
      <c r="BV89" s="7"/>
      <c r="BW89" s="7"/>
      <c r="BX89" s="7"/>
    </row>
    <row r="90" spans="1:76" s="8" customFormat="1" ht="20.25">
      <c r="A90" s="49"/>
      <c r="B90" s="50"/>
      <c r="C90" s="50"/>
      <c r="D90" s="51"/>
      <c r="E90" s="50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105"/>
      <c r="BR90" s="53"/>
      <c r="BS90" s="53"/>
      <c r="BT90" s="7"/>
      <c r="BU90" s="7"/>
      <c r="BV90" s="7"/>
      <c r="BW90" s="7"/>
      <c r="BX90" s="7"/>
    </row>
    <row r="91" spans="1:76" s="12" customFormat="1" ht="18.75">
      <c r="A91" s="57" t="s">
        <v>34</v>
      </c>
      <c r="B91" s="58" t="s">
        <v>135</v>
      </c>
      <c r="C91" s="58" t="s">
        <v>131</v>
      </c>
      <c r="D91" s="70"/>
      <c r="E91" s="58"/>
      <c r="F91" s="60">
        <f aca="true" t="shared" si="46" ref="F91:V92">F92</f>
        <v>28197</v>
      </c>
      <c r="G91" s="60">
        <f t="shared" si="46"/>
        <v>22120</v>
      </c>
      <c r="H91" s="60">
        <f t="shared" si="46"/>
        <v>50317</v>
      </c>
      <c r="I91" s="60">
        <f t="shared" si="46"/>
        <v>0</v>
      </c>
      <c r="J91" s="60">
        <f t="shared" si="46"/>
        <v>53980</v>
      </c>
      <c r="K91" s="60">
        <f t="shared" si="46"/>
        <v>0</v>
      </c>
      <c r="L91" s="60">
        <f t="shared" si="46"/>
        <v>0</v>
      </c>
      <c r="M91" s="60">
        <f t="shared" si="46"/>
        <v>53980</v>
      </c>
      <c r="N91" s="60">
        <f t="shared" si="46"/>
        <v>-29313</v>
      </c>
      <c r="O91" s="60">
        <f t="shared" si="46"/>
        <v>24667</v>
      </c>
      <c r="P91" s="60">
        <f t="shared" si="46"/>
        <v>0</v>
      </c>
      <c r="Q91" s="60">
        <f t="shared" si="46"/>
        <v>24667</v>
      </c>
      <c r="R91" s="60">
        <f t="shared" si="46"/>
        <v>0</v>
      </c>
      <c r="S91" s="60">
        <f t="shared" si="46"/>
        <v>0</v>
      </c>
      <c r="T91" s="60">
        <f t="shared" si="46"/>
        <v>24667</v>
      </c>
      <c r="U91" s="60">
        <f t="shared" si="46"/>
        <v>24667</v>
      </c>
      <c r="V91" s="60">
        <f t="shared" si="46"/>
        <v>0</v>
      </c>
      <c r="W91" s="60">
        <f aca="true" t="shared" si="47" ref="V91:AK92">W92</f>
        <v>0</v>
      </c>
      <c r="X91" s="60">
        <f t="shared" si="47"/>
        <v>24667</v>
      </c>
      <c r="Y91" s="60">
        <f t="shared" si="47"/>
        <v>24667</v>
      </c>
      <c r="Z91" s="60">
        <f t="shared" si="47"/>
        <v>0</v>
      </c>
      <c r="AA91" s="60">
        <f t="shared" si="47"/>
        <v>24667</v>
      </c>
      <c r="AB91" s="60">
        <f t="shared" si="47"/>
        <v>24667</v>
      </c>
      <c r="AC91" s="60">
        <f t="shared" si="47"/>
        <v>0</v>
      </c>
      <c r="AD91" s="60">
        <f t="shared" si="47"/>
        <v>0</v>
      </c>
      <c r="AE91" s="60"/>
      <c r="AF91" s="60">
        <f t="shared" si="47"/>
        <v>24667</v>
      </c>
      <c r="AG91" s="60">
        <f t="shared" si="47"/>
        <v>0</v>
      </c>
      <c r="AH91" s="60">
        <f t="shared" si="47"/>
        <v>24667</v>
      </c>
      <c r="AI91" s="60">
        <f t="shared" si="47"/>
        <v>0</v>
      </c>
      <c r="AJ91" s="60">
        <f t="shared" si="47"/>
        <v>0</v>
      </c>
      <c r="AK91" s="60">
        <f t="shared" si="47"/>
        <v>24667</v>
      </c>
      <c r="AL91" s="60">
        <f aca="true" t="shared" si="48" ref="AI91:AZ92">AL92</f>
        <v>0</v>
      </c>
      <c r="AM91" s="60">
        <f t="shared" si="48"/>
        <v>24667</v>
      </c>
      <c r="AN91" s="60">
        <f t="shared" si="48"/>
        <v>5112</v>
      </c>
      <c r="AO91" s="60">
        <f t="shared" si="48"/>
        <v>29779</v>
      </c>
      <c r="AP91" s="60">
        <f t="shared" si="48"/>
        <v>0</v>
      </c>
      <c r="AQ91" s="60">
        <f t="shared" si="48"/>
        <v>29779</v>
      </c>
      <c r="AR91" s="60">
        <f t="shared" si="48"/>
        <v>0</v>
      </c>
      <c r="AS91" s="60">
        <f t="shared" si="48"/>
        <v>0</v>
      </c>
      <c r="AT91" s="60">
        <f t="shared" si="48"/>
        <v>29779</v>
      </c>
      <c r="AU91" s="60">
        <f t="shared" si="48"/>
        <v>29779</v>
      </c>
      <c r="AV91" s="60">
        <f t="shared" si="48"/>
        <v>0</v>
      </c>
      <c r="AW91" s="60">
        <f t="shared" si="48"/>
        <v>0</v>
      </c>
      <c r="AX91" s="60">
        <f t="shared" si="48"/>
        <v>29779</v>
      </c>
      <c r="AY91" s="60">
        <f t="shared" si="48"/>
        <v>29779</v>
      </c>
      <c r="AZ91" s="60">
        <f t="shared" si="48"/>
        <v>0</v>
      </c>
      <c r="BA91" s="60">
        <f aca="true" t="shared" si="49" ref="AZ91:BC92">BA92</f>
        <v>0</v>
      </c>
      <c r="BB91" s="60">
        <f t="shared" si="49"/>
        <v>29779</v>
      </c>
      <c r="BC91" s="60">
        <f t="shared" si="49"/>
        <v>29779</v>
      </c>
      <c r="BD91" s="61"/>
      <c r="BE91" s="61"/>
      <c r="BF91" s="60">
        <f aca="true" t="shared" si="50" ref="BF91:BS92">BF92</f>
        <v>29779</v>
      </c>
      <c r="BG91" s="60">
        <f t="shared" si="50"/>
        <v>29779</v>
      </c>
      <c r="BH91" s="60">
        <f t="shared" si="50"/>
        <v>0</v>
      </c>
      <c r="BI91" s="60">
        <f t="shared" si="50"/>
        <v>0</v>
      </c>
      <c r="BJ91" s="60">
        <f t="shared" si="50"/>
        <v>29779</v>
      </c>
      <c r="BK91" s="60">
        <f t="shared" si="50"/>
        <v>29779</v>
      </c>
      <c r="BL91" s="60">
        <f t="shared" si="50"/>
        <v>0</v>
      </c>
      <c r="BM91" s="60">
        <f t="shared" si="50"/>
        <v>0</v>
      </c>
      <c r="BN91" s="60">
        <f t="shared" si="50"/>
        <v>29779</v>
      </c>
      <c r="BO91" s="60"/>
      <c r="BP91" s="60">
        <f t="shared" si="50"/>
        <v>29779</v>
      </c>
      <c r="BQ91" s="60">
        <f t="shared" si="50"/>
        <v>1014</v>
      </c>
      <c r="BR91" s="60">
        <f t="shared" si="50"/>
        <v>30793</v>
      </c>
      <c r="BS91" s="60">
        <f t="shared" si="50"/>
        <v>30793</v>
      </c>
      <c r="BT91" s="11"/>
      <c r="BU91" s="11"/>
      <c r="BV91" s="11"/>
      <c r="BW91" s="11"/>
      <c r="BX91" s="11"/>
    </row>
    <row r="92" spans="1:75" s="14" customFormat="1" ht="38.25" customHeight="1">
      <c r="A92" s="66" t="s">
        <v>35</v>
      </c>
      <c r="B92" s="72" t="s">
        <v>135</v>
      </c>
      <c r="C92" s="72" t="s">
        <v>131</v>
      </c>
      <c r="D92" s="73" t="s">
        <v>36</v>
      </c>
      <c r="E92" s="72"/>
      <c r="F92" s="64">
        <f t="shared" si="46"/>
        <v>28197</v>
      </c>
      <c r="G92" s="64">
        <f t="shared" si="46"/>
        <v>22120</v>
      </c>
      <c r="H92" s="64">
        <f t="shared" si="46"/>
        <v>50317</v>
      </c>
      <c r="I92" s="64">
        <f t="shared" si="46"/>
        <v>0</v>
      </c>
      <c r="J92" s="64">
        <f t="shared" si="46"/>
        <v>53980</v>
      </c>
      <c r="K92" s="64">
        <f t="shared" si="46"/>
        <v>0</v>
      </c>
      <c r="L92" s="64">
        <f t="shared" si="46"/>
        <v>0</v>
      </c>
      <c r="M92" s="64">
        <f t="shared" si="46"/>
        <v>53980</v>
      </c>
      <c r="N92" s="64">
        <f t="shared" si="46"/>
        <v>-29313</v>
      </c>
      <c r="O92" s="64">
        <f t="shared" si="46"/>
        <v>24667</v>
      </c>
      <c r="P92" s="64">
        <f t="shared" si="46"/>
        <v>0</v>
      </c>
      <c r="Q92" s="64">
        <f t="shared" si="46"/>
        <v>24667</v>
      </c>
      <c r="R92" s="64">
        <f t="shared" si="46"/>
        <v>0</v>
      </c>
      <c r="S92" s="64">
        <f t="shared" si="46"/>
        <v>0</v>
      </c>
      <c r="T92" s="64">
        <f t="shared" si="46"/>
        <v>24667</v>
      </c>
      <c r="U92" s="64">
        <f t="shared" si="46"/>
        <v>24667</v>
      </c>
      <c r="V92" s="64">
        <f t="shared" si="47"/>
        <v>0</v>
      </c>
      <c r="W92" s="64">
        <f t="shared" si="47"/>
        <v>0</v>
      </c>
      <c r="X92" s="64">
        <f t="shared" si="47"/>
        <v>24667</v>
      </c>
      <c r="Y92" s="64">
        <f t="shared" si="47"/>
        <v>24667</v>
      </c>
      <c r="Z92" s="64">
        <f t="shared" si="47"/>
        <v>0</v>
      </c>
      <c r="AA92" s="64">
        <f t="shared" si="47"/>
        <v>24667</v>
      </c>
      <c r="AB92" s="64">
        <f t="shared" si="47"/>
        <v>24667</v>
      </c>
      <c r="AC92" s="64">
        <f t="shared" si="47"/>
        <v>0</v>
      </c>
      <c r="AD92" s="64">
        <f t="shared" si="47"/>
        <v>0</v>
      </c>
      <c r="AE92" s="64"/>
      <c r="AF92" s="64">
        <f t="shared" si="47"/>
        <v>24667</v>
      </c>
      <c r="AG92" s="64">
        <f t="shared" si="47"/>
        <v>0</v>
      </c>
      <c r="AH92" s="64">
        <f t="shared" si="47"/>
        <v>24667</v>
      </c>
      <c r="AI92" s="64">
        <f t="shared" si="48"/>
        <v>0</v>
      </c>
      <c r="AJ92" s="64">
        <f t="shared" si="48"/>
        <v>0</v>
      </c>
      <c r="AK92" s="64">
        <f t="shared" si="48"/>
        <v>24667</v>
      </c>
      <c r="AL92" s="64">
        <f t="shared" si="48"/>
        <v>0</v>
      </c>
      <c r="AM92" s="64">
        <f t="shared" si="48"/>
        <v>24667</v>
      </c>
      <c r="AN92" s="64">
        <f t="shared" si="48"/>
        <v>5112</v>
      </c>
      <c r="AO92" s="64">
        <f t="shared" si="48"/>
        <v>29779</v>
      </c>
      <c r="AP92" s="64">
        <f t="shared" si="48"/>
        <v>0</v>
      </c>
      <c r="AQ92" s="64">
        <f t="shared" si="48"/>
        <v>29779</v>
      </c>
      <c r="AR92" s="64">
        <f t="shared" si="48"/>
        <v>0</v>
      </c>
      <c r="AS92" s="64">
        <f t="shared" si="48"/>
        <v>0</v>
      </c>
      <c r="AT92" s="64">
        <f t="shared" si="48"/>
        <v>29779</v>
      </c>
      <c r="AU92" s="64">
        <f t="shared" si="48"/>
        <v>29779</v>
      </c>
      <c r="AV92" s="64">
        <f t="shared" si="48"/>
        <v>0</v>
      </c>
      <c r="AW92" s="64">
        <f t="shared" si="48"/>
        <v>0</v>
      </c>
      <c r="AX92" s="64">
        <f t="shared" si="48"/>
        <v>29779</v>
      </c>
      <c r="AY92" s="64">
        <f t="shared" si="48"/>
        <v>29779</v>
      </c>
      <c r="AZ92" s="64">
        <f t="shared" si="49"/>
        <v>0</v>
      </c>
      <c r="BA92" s="64">
        <f t="shared" si="49"/>
        <v>0</v>
      </c>
      <c r="BB92" s="64">
        <f t="shared" si="49"/>
        <v>29779</v>
      </c>
      <c r="BC92" s="64">
        <f t="shared" si="49"/>
        <v>29779</v>
      </c>
      <c r="BD92" s="65"/>
      <c r="BE92" s="65"/>
      <c r="BF92" s="64">
        <f t="shared" si="50"/>
        <v>29779</v>
      </c>
      <c r="BG92" s="64">
        <f t="shared" si="50"/>
        <v>29779</v>
      </c>
      <c r="BH92" s="64">
        <f t="shared" si="50"/>
        <v>0</v>
      </c>
      <c r="BI92" s="64">
        <f t="shared" si="50"/>
        <v>0</v>
      </c>
      <c r="BJ92" s="64">
        <f t="shared" si="50"/>
        <v>29779</v>
      </c>
      <c r="BK92" s="64">
        <f t="shared" si="50"/>
        <v>29779</v>
      </c>
      <c r="BL92" s="64">
        <f t="shared" si="50"/>
        <v>0</v>
      </c>
      <c r="BM92" s="64">
        <f t="shared" si="50"/>
        <v>0</v>
      </c>
      <c r="BN92" s="64">
        <f t="shared" si="50"/>
        <v>29779</v>
      </c>
      <c r="BO92" s="64"/>
      <c r="BP92" s="64">
        <f t="shared" si="50"/>
        <v>29779</v>
      </c>
      <c r="BQ92" s="64">
        <f>BQ93+BQ94</f>
        <v>1014</v>
      </c>
      <c r="BR92" s="64">
        <f>BR93+BR94</f>
        <v>30793</v>
      </c>
      <c r="BS92" s="64">
        <f>BS93+BS94</f>
        <v>30793</v>
      </c>
      <c r="BT92" s="13"/>
      <c r="BU92" s="13"/>
      <c r="BV92" s="13"/>
      <c r="BW92" s="13"/>
    </row>
    <row r="93" spans="1:75" s="16" customFormat="1" ht="40.5" customHeight="1">
      <c r="A93" s="66" t="s">
        <v>132</v>
      </c>
      <c r="B93" s="72" t="s">
        <v>135</v>
      </c>
      <c r="C93" s="72" t="s">
        <v>131</v>
      </c>
      <c r="D93" s="73" t="s">
        <v>36</v>
      </c>
      <c r="E93" s="72" t="s">
        <v>133</v>
      </c>
      <c r="F93" s="64">
        <v>28197</v>
      </c>
      <c r="G93" s="64">
        <f>H93-F93</f>
        <v>22120</v>
      </c>
      <c r="H93" s="64">
        <v>50317</v>
      </c>
      <c r="I93" s="64"/>
      <c r="J93" s="64">
        <v>53980</v>
      </c>
      <c r="K93" s="68"/>
      <c r="L93" s="68"/>
      <c r="M93" s="64">
        <v>53980</v>
      </c>
      <c r="N93" s="64">
        <f>O93-M93</f>
        <v>-29313</v>
      </c>
      <c r="O93" s="64">
        <v>24667</v>
      </c>
      <c r="P93" s="64"/>
      <c r="Q93" s="64">
        <v>24667</v>
      </c>
      <c r="R93" s="68"/>
      <c r="S93" s="68"/>
      <c r="T93" s="64">
        <f>O93+R93</f>
        <v>24667</v>
      </c>
      <c r="U93" s="64">
        <f>Q93+S93</f>
        <v>24667</v>
      </c>
      <c r="V93" s="68"/>
      <c r="W93" s="68"/>
      <c r="X93" s="64">
        <f>T93+V93</f>
        <v>24667</v>
      </c>
      <c r="Y93" s="64">
        <f>U93+W93</f>
        <v>24667</v>
      </c>
      <c r="Z93" s="68"/>
      <c r="AA93" s="64">
        <f>X93+Z93</f>
        <v>24667</v>
      </c>
      <c r="AB93" s="64">
        <f>Y93</f>
        <v>24667</v>
      </c>
      <c r="AC93" s="68"/>
      <c r="AD93" s="68"/>
      <c r="AE93" s="68"/>
      <c r="AF93" s="64">
        <f>AA93+AC93</f>
        <v>24667</v>
      </c>
      <c r="AG93" s="68"/>
      <c r="AH93" s="64">
        <f>AB93</f>
        <v>24667</v>
      </c>
      <c r="AI93" s="68"/>
      <c r="AJ93" s="68"/>
      <c r="AK93" s="64">
        <f>AF93+AI93</f>
        <v>24667</v>
      </c>
      <c r="AL93" s="64">
        <f>AG93</f>
        <v>0</v>
      </c>
      <c r="AM93" s="64">
        <f>AH93+AJ93</f>
        <v>24667</v>
      </c>
      <c r="AN93" s="64">
        <f>AO93-AM93</f>
        <v>5112</v>
      </c>
      <c r="AO93" s="64">
        <v>29779</v>
      </c>
      <c r="AP93" s="64"/>
      <c r="AQ93" s="64">
        <v>29779</v>
      </c>
      <c r="AR93" s="64"/>
      <c r="AS93" s="68"/>
      <c r="AT93" s="64">
        <f>AO93+AR93</f>
        <v>29779</v>
      </c>
      <c r="AU93" s="64">
        <f>AQ93+AS93</f>
        <v>29779</v>
      </c>
      <c r="AV93" s="68"/>
      <c r="AW93" s="68"/>
      <c r="AX93" s="64">
        <f>AT93+AV93</f>
        <v>29779</v>
      </c>
      <c r="AY93" s="64">
        <f>AU93</f>
        <v>29779</v>
      </c>
      <c r="AZ93" s="68"/>
      <c r="BA93" s="68"/>
      <c r="BB93" s="64">
        <f>AX93+AZ93</f>
        <v>29779</v>
      </c>
      <c r="BC93" s="64">
        <f>AY93+BA93</f>
        <v>29779</v>
      </c>
      <c r="BD93" s="68"/>
      <c r="BE93" s="68"/>
      <c r="BF93" s="64">
        <f>BB93+BD93</f>
        <v>29779</v>
      </c>
      <c r="BG93" s="64">
        <f>BC93+BE93</f>
        <v>29779</v>
      </c>
      <c r="BH93" s="68"/>
      <c r="BI93" s="68"/>
      <c r="BJ93" s="64">
        <f>BB93+BH93</f>
        <v>29779</v>
      </c>
      <c r="BK93" s="64">
        <f>BC93+BI93</f>
        <v>29779</v>
      </c>
      <c r="BL93" s="68"/>
      <c r="BM93" s="68"/>
      <c r="BN93" s="64">
        <f>BJ93+BL93</f>
        <v>29779</v>
      </c>
      <c r="BO93" s="64"/>
      <c r="BP93" s="64">
        <f>BK93+BM93</f>
        <v>29779</v>
      </c>
      <c r="BQ93" s="64">
        <f>BR93-BP93</f>
        <v>-29779</v>
      </c>
      <c r="BR93" s="68"/>
      <c r="BS93" s="68"/>
      <c r="BT93" s="15"/>
      <c r="BU93" s="15"/>
      <c r="BV93" s="15"/>
      <c r="BW93" s="15"/>
    </row>
    <row r="94" spans="1:75" s="16" customFormat="1" ht="87.75" customHeight="1">
      <c r="A94" s="66" t="s">
        <v>314</v>
      </c>
      <c r="B94" s="72" t="s">
        <v>135</v>
      </c>
      <c r="C94" s="72" t="s">
        <v>131</v>
      </c>
      <c r="D94" s="73" t="s">
        <v>36</v>
      </c>
      <c r="E94" s="72" t="s">
        <v>383</v>
      </c>
      <c r="F94" s="64"/>
      <c r="G94" s="64"/>
      <c r="H94" s="64"/>
      <c r="I94" s="64"/>
      <c r="J94" s="64"/>
      <c r="K94" s="68"/>
      <c r="L94" s="68"/>
      <c r="M94" s="64"/>
      <c r="N94" s="64"/>
      <c r="O94" s="64"/>
      <c r="P94" s="64"/>
      <c r="Q94" s="64"/>
      <c r="R94" s="68"/>
      <c r="S94" s="68"/>
      <c r="T94" s="64"/>
      <c r="U94" s="64"/>
      <c r="V94" s="68"/>
      <c r="W94" s="68"/>
      <c r="X94" s="64"/>
      <c r="Y94" s="64"/>
      <c r="Z94" s="68"/>
      <c r="AA94" s="64"/>
      <c r="AB94" s="64"/>
      <c r="AC94" s="68"/>
      <c r="AD94" s="68"/>
      <c r="AE94" s="68"/>
      <c r="AF94" s="64"/>
      <c r="AG94" s="68"/>
      <c r="AH94" s="64"/>
      <c r="AI94" s="68"/>
      <c r="AJ94" s="68"/>
      <c r="AK94" s="64"/>
      <c r="AL94" s="64"/>
      <c r="AM94" s="64"/>
      <c r="AN94" s="64"/>
      <c r="AO94" s="64"/>
      <c r="AP94" s="64"/>
      <c r="AQ94" s="64"/>
      <c r="AR94" s="64"/>
      <c r="AS94" s="68"/>
      <c r="AT94" s="64"/>
      <c r="AU94" s="64"/>
      <c r="AV94" s="68"/>
      <c r="AW94" s="68"/>
      <c r="AX94" s="64"/>
      <c r="AY94" s="64"/>
      <c r="AZ94" s="68"/>
      <c r="BA94" s="68"/>
      <c r="BB94" s="64"/>
      <c r="BC94" s="64"/>
      <c r="BD94" s="68"/>
      <c r="BE94" s="68"/>
      <c r="BF94" s="64"/>
      <c r="BG94" s="64"/>
      <c r="BH94" s="68"/>
      <c r="BI94" s="68"/>
      <c r="BJ94" s="64"/>
      <c r="BK94" s="64"/>
      <c r="BL94" s="68"/>
      <c r="BM94" s="68"/>
      <c r="BN94" s="64"/>
      <c r="BO94" s="64"/>
      <c r="BP94" s="64"/>
      <c r="BQ94" s="64">
        <f>BR94-BP94</f>
        <v>30793</v>
      </c>
      <c r="BR94" s="64">
        <v>30793</v>
      </c>
      <c r="BS94" s="64">
        <v>30793</v>
      </c>
      <c r="BT94" s="15"/>
      <c r="BU94" s="15"/>
      <c r="BV94" s="15"/>
      <c r="BW94" s="15"/>
    </row>
    <row r="95" spans="1:75" s="16" customFormat="1" ht="19.5" customHeight="1">
      <c r="A95" s="66"/>
      <c r="B95" s="72"/>
      <c r="C95" s="72"/>
      <c r="D95" s="73"/>
      <c r="E95" s="72"/>
      <c r="F95" s="103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4"/>
      <c r="AL95" s="64"/>
      <c r="AM95" s="64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7"/>
      <c r="BR95" s="68"/>
      <c r="BS95" s="68"/>
      <c r="BT95" s="15"/>
      <c r="BU95" s="15"/>
      <c r="BV95" s="15"/>
      <c r="BW95" s="15"/>
    </row>
    <row r="96" spans="1:71" ht="81" customHeight="1">
      <c r="A96" s="57" t="s">
        <v>175</v>
      </c>
      <c r="B96" s="58" t="s">
        <v>135</v>
      </c>
      <c r="C96" s="58" t="s">
        <v>148</v>
      </c>
      <c r="D96" s="70"/>
      <c r="E96" s="58"/>
      <c r="F96" s="60">
        <f aca="true" t="shared" si="51" ref="F96:V97">F97</f>
        <v>39039</v>
      </c>
      <c r="G96" s="60" t="e">
        <f aca="true" t="shared" si="52" ref="G96:O96">G97+G101</f>
        <v>#REF!</v>
      </c>
      <c r="H96" s="60" t="e">
        <f t="shared" si="52"/>
        <v>#REF!</v>
      </c>
      <c r="I96" s="60" t="e">
        <f t="shared" si="52"/>
        <v>#REF!</v>
      </c>
      <c r="J96" s="60" t="e">
        <f t="shared" si="52"/>
        <v>#REF!</v>
      </c>
      <c r="K96" s="60" t="e">
        <f t="shared" si="52"/>
        <v>#REF!</v>
      </c>
      <c r="L96" s="60" t="e">
        <f t="shared" si="52"/>
        <v>#REF!</v>
      </c>
      <c r="M96" s="60" t="e">
        <f t="shared" si="52"/>
        <v>#REF!</v>
      </c>
      <c r="N96" s="60" t="e">
        <f t="shared" si="52"/>
        <v>#REF!</v>
      </c>
      <c r="O96" s="60" t="e">
        <f t="shared" si="52"/>
        <v>#REF!</v>
      </c>
      <c r="P96" s="60" t="e">
        <f aca="true" t="shared" si="53" ref="P96:U96">P97+P101</f>
        <v>#REF!</v>
      </c>
      <c r="Q96" s="60" t="e">
        <f t="shared" si="53"/>
        <v>#REF!</v>
      </c>
      <c r="R96" s="60" t="e">
        <f t="shared" si="53"/>
        <v>#REF!</v>
      </c>
      <c r="S96" s="60" t="e">
        <f t="shared" si="53"/>
        <v>#REF!</v>
      </c>
      <c r="T96" s="60" t="e">
        <f t="shared" si="53"/>
        <v>#REF!</v>
      </c>
      <c r="U96" s="60" t="e">
        <f t="shared" si="53"/>
        <v>#REF!</v>
      </c>
      <c r="V96" s="60" t="e">
        <f aca="true" t="shared" si="54" ref="V96:AB96">V97+V101</f>
        <v>#REF!</v>
      </c>
      <c r="W96" s="60" t="e">
        <f t="shared" si="54"/>
        <v>#REF!</v>
      </c>
      <c r="X96" s="60" t="e">
        <f t="shared" si="54"/>
        <v>#REF!</v>
      </c>
      <c r="Y96" s="60" t="e">
        <f t="shared" si="54"/>
        <v>#REF!</v>
      </c>
      <c r="Z96" s="60">
        <f t="shared" si="54"/>
        <v>0</v>
      </c>
      <c r="AA96" s="60" t="e">
        <f t="shared" si="54"/>
        <v>#REF!</v>
      </c>
      <c r="AB96" s="60" t="e">
        <f t="shared" si="54"/>
        <v>#REF!</v>
      </c>
      <c r="AC96" s="60">
        <f>AC97+AC101</f>
        <v>0</v>
      </c>
      <c r="AD96" s="60">
        <f>AD97+AD101</f>
        <v>0</v>
      </c>
      <c r="AE96" s="60"/>
      <c r="AF96" s="60" t="e">
        <f aca="true" t="shared" si="55" ref="AF96:AM96">AF97+AF101</f>
        <v>#REF!</v>
      </c>
      <c r="AG96" s="60">
        <f t="shared" si="55"/>
        <v>0</v>
      </c>
      <c r="AH96" s="60" t="e">
        <f t="shared" si="55"/>
        <v>#REF!</v>
      </c>
      <c r="AI96" s="60" t="e">
        <f t="shared" si="55"/>
        <v>#REF!</v>
      </c>
      <c r="AJ96" s="60" t="e">
        <f t="shared" si="55"/>
        <v>#REF!</v>
      </c>
      <c r="AK96" s="60" t="e">
        <f t="shared" si="55"/>
        <v>#REF!</v>
      </c>
      <c r="AL96" s="60" t="e">
        <f t="shared" si="55"/>
        <v>#REF!</v>
      </c>
      <c r="AM96" s="60" t="e">
        <f t="shared" si="55"/>
        <v>#REF!</v>
      </c>
      <c r="AN96" s="60" t="e">
        <f aca="true" t="shared" si="56" ref="AN96:AV96">AN97+AN101</f>
        <v>#REF!</v>
      </c>
      <c r="AO96" s="60" t="e">
        <f t="shared" si="56"/>
        <v>#REF!</v>
      </c>
      <c r="AP96" s="60" t="e">
        <f t="shared" si="56"/>
        <v>#REF!</v>
      </c>
      <c r="AQ96" s="60" t="e">
        <f t="shared" si="56"/>
        <v>#REF!</v>
      </c>
      <c r="AR96" s="60">
        <f t="shared" si="56"/>
        <v>0</v>
      </c>
      <c r="AS96" s="60">
        <f t="shared" si="56"/>
        <v>0</v>
      </c>
      <c r="AT96" s="60">
        <f t="shared" si="56"/>
        <v>52619</v>
      </c>
      <c r="AU96" s="60">
        <f t="shared" si="56"/>
        <v>52619</v>
      </c>
      <c r="AV96" s="60">
        <f t="shared" si="56"/>
        <v>0</v>
      </c>
      <c r="AW96" s="60">
        <f aca="true" t="shared" si="57" ref="AW96:BC96">AW97+AW101</f>
        <v>0</v>
      </c>
      <c r="AX96" s="60">
        <f t="shared" si="57"/>
        <v>52619</v>
      </c>
      <c r="AY96" s="60">
        <f t="shared" si="57"/>
        <v>52619</v>
      </c>
      <c r="AZ96" s="60">
        <f t="shared" si="57"/>
        <v>0</v>
      </c>
      <c r="BA96" s="60">
        <f t="shared" si="57"/>
        <v>0</v>
      </c>
      <c r="BB96" s="60">
        <f t="shared" si="57"/>
        <v>52619</v>
      </c>
      <c r="BC96" s="60">
        <f t="shared" si="57"/>
        <v>52619</v>
      </c>
      <c r="BD96" s="46"/>
      <c r="BE96" s="46"/>
      <c r="BF96" s="60">
        <f aca="true" t="shared" si="58" ref="BF96:BP96">BF97+BF101</f>
        <v>52619</v>
      </c>
      <c r="BG96" s="60">
        <f t="shared" si="58"/>
        <v>52619</v>
      </c>
      <c r="BH96" s="60">
        <f>BH97+BH101</f>
        <v>0</v>
      </c>
      <c r="BI96" s="60">
        <f>BI97+BI101</f>
        <v>0</v>
      </c>
      <c r="BJ96" s="60">
        <f>BJ97+BJ101</f>
        <v>52619</v>
      </c>
      <c r="BK96" s="60">
        <f>BK97+BK101</f>
        <v>52619</v>
      </c>
      <c r="BL96" s="60">
        <f t="shared" si="58"/>
        <v>0</v>
      </c>
      <c r="BM96" s="60">
        <f t="shared" si="58"/>
        <v>0</v>
      </c>
      <c r="BN96" s="60">
        <f t="shared" si="58"/>
        <v>52619</v>
      </c>
      <c r="BO96" s="60"/>
      <c r="BP96" s="60">
        <f t="shared" si="58"/>
        <v>52619</v>
      </c>
      <c r="BQ96" s="60">
        <f>BQ97+BQ101</f>
        <v>5214</v>
      </c>
      <c r="BR96" s="60">
        <f>BR97+BR101</f>
        <v>57833</v>
      </c>
      <c r="BS96" s="60">
        <f>BS97+BS101</f>
        <v>59089</v>
      </c>
    </row>
    <row r="97" spans="1:71" ht="36.75" customHeight="1">
      <c r="A97" s="66" t="s">
        <v>37</v>
      </c>
      <c r="B97" s="72" t="s">
        <v>135</v>
      </c>
      <c r="C97" s="72" t="s">
        <v>148</v>
      </c>
      <c r="D97" s="73" t="s">
        <v>38</v>
      </c>
      <c r="E97" s="72"/>
      <c r="F97" s="64">
        <f t="shared" si="51"/>
        <v>39039</v>
      </c>
      <c r="G97" s="64">
        <f t="shared" si="51"/>
        <v>8286</v>
      </c>
      <c r="H97" s="64">
        <f t="shared" si="51"/>
        <v>47325</v>
      </c>
      <c r="I97" s="64">
        <f t="shared" si="51"/>
        <v>0</v>
      </c>
      <c r="J97" s="64">
        <f t="shared" si="51"/>
        <v>50839</v>
      </c>
      <c r="K97" s="64">
        <f t="shared" si="51"/>
        <v>0</v>
      </c>
      <c r="L97" s="64">
        <f t="shared" si="51"/>
        <v>0</v>
      </c>
      <c r="M97" s="64">
        <f t="shared" si="51"/>
        <v>50839</v>
      </c>
      <c r="N97" s="64">
        <f t="shared" si="51"/>
        <v>-9648</v>
      </c>
      <c r="O97" s="64">
        <f t="shared" si="51"/>
        <v>41191</v>
      </c>
      <c r="P97" s="64">
        <f t="shared" si="51"/>
        <v>0</v>
      </c>
      <c r="Q97" s="64">
        <f t="shared" si="51"/>
        <v>41292</v>
      </c>
      <c r="R97" s="64">
        <f t="shared" si="51"/>
        <v>0</v>
      </c>
      <c r="S97" s="64">
        <f t="shared" si="51"/>
        <v>0</v>
      </c>
      <c r="T97" s="64">
        <f t="shared" si="51"/>
        <v>41191</v>
      </c>
      <c r="U97" s="64">
        <f t="shared" si="51"/>
        <v>41292</v>
      </c>
      <c r="V97" s="64">
        <f t="shared" si="51"/>
        <v>0</v>
      </c>
      <c r="W97" s="64">
        <f aca="true" t="shared" si="59" ref="W97:BC97">W98</f>
        <v>0</v>
      </c>
      <c r="X97" s="64">
        <f t="shared" si="59"/>
        <v>41191</v>
      </c>
      <c r="Y97" s="64">
        <f t="shared" si="59"/>
        <v>41292</v>
      </c>
      <c r="Z97" s="64">
        <f t="shared" si="59"/>
        <v>0</v>
      </c>
      <c r="AA97" s="64">
        <f t="shared" si="59"/>
        <v>41191</v>
      </c>
      <c r="AB97" s="64">
        <f t="shared" si="59"/>
        <v>41292</v>
      </c>
      <c r="AC97" s="64">
        <f t="shared" si="59"/>
        <v>0</v>
      </c>
      <c r="AD97" s="64">
        <f t="shared" si="59"/>
        <v>0</v>
      </c>
      <c r="AE97" s="64"/>
      <c r="AF97" s="64">
        <f t="shared" si="59"/>
        <v>41191</v>
      </c>
      <c r="AG97" s="64">
        <f t="shared" si="59"/>
        <v>0</v>
      </c>
      <c r="AH97" s="64">
        <f t="shared" si="59"/>
        <v>41292</v>
      </c>
      <c r="AI97" s="64">
        <f t="shared" si="59"/>
        <v>0</v>
      </c>
      <c r="AJ97" s="64">
        <f t="shared" si="59"/>
        <v>0</v>
      </c>
      <c r="AK97" s="64">
        <f t="shared" si="59"/>
        <v>41191</v>
      </c>
      <c r="AL97" s="64">
        <f t="shared" si="59"/>
        <v>0</v>
      </c>
      <c r="AM97" s="64">
        <f t="shared" si="59"/>
        <v>41292</v>
      </c>
      <c r="AN97" s="64">
        <f t="shared" si="59"/>
        <v>11327</v>
      </c>
      <c r="AO97" s="64">
        <f t="shared" si="59"/>
        <v>52619</v>
      </c>
      <c r="AP97" s="64">
        <f t="shared" si="59"/>
        <v>0</v>
      </c>
      <c r="AQ97" s="64">
        <f t="shared" si="59"/>
        <v>52619</v>
      </c>
      <c r="AR97" s="64">
        <f t="shared" si="59"/>
        <v>0</v>
      </c>
      <c r="AS97" s="64">
        <f t="shared" si="59"/>
        <v>0</v>
      </c>
      <c r="AT97" s="64">
        <f t="shared" si="59"/>
        <v>52619</v>
      </c>
      <c r="AU97" s="64">
        <f t="shared" si="59"/>
        <v>52619</v>
      </c>
      <c r="AV97" s="64">
        <f t="shared" si="59"/>
        <v>0</v>
      </c>
      <c r="AW97" s="64">
        <f t="shared" si="59"/>
        <v>0</v>
      </c>
      <c r="AX97" s="64">
        <f t="shared" si="59"/>
        <v>52619</v>
      </c>
      <c r="AY97" s="64">
        <f t="shared" si="59"/>
        <v>52619</v>
      </c>
      <c r="AZ97" s="64">
        <f t="shared" si="59"/>
        <v>0</v>
      </c>
      <c r="BA97" s="64">
        <f t="shared" si="59"/>
        <v>0</v>
      </c>
      <c r="BB97" s="64">
        <f t="shared" si="59"/>
        <v>52619</v>
      </c>
      <c r="BC97" s="64">
        <f t="shared" si="59"/>
        <v>52619</v>
      </c>
      <c r="BD97" s="46"/>
      <c r="BE97" s="46"/>
      <c r="BF97" s="64">
        <f aca="true" t="shared" si="60" ref="BF97:BP97">BF98</f>
        <v>52619</v>
      </c>
      <c r="BG97" s="64">
        <f t="shared" si="60"/>
        <v>52619</v>
      </c>
      <c r="BH97" s="64">
        <f t="shared" si="60"/>
        <v>0</v>
      </c>
      <c r="BI97" s="64">
        <f t="shared" si="60"/>
        <v>0</v>
      </c>
      <c r="BJ97" s="64">
        <f t="shared" si="60"/>
        <v>52619</v>
      </c>
      <c r="BK97" s="64">
        <f t="shared" si="60"/>
        <v>52619</v>
      </c>
      <c r="BL97" s="64">
        <f t="shared" si="60"/>
        <v>0</v>
      </c>
      <c r="BM97" s="64">
        <f t="shared" si="60"/>
        <v>0</v>
      </c>
      <c r="BN97" s="64">
        <f t="shared" si="60"/>
        <v>52619</v>
      </c>
      <c r="BO97" s="64"/>
      <c r="BP97" s="64">
        <f t="shared" si="60"/>
        <v>52619</v>
      </c>
      <c r="BQ97" s="64">
        <f>BQ98+BQ99+BQ100</f>
        <v>138</v>
      </c>
      <c r="BR97" s="64">
        <f>BR98+BR99+BR100</f>
        <v>52757</v>
      </c>
      <c r="BS97" s="64">
        <f>BS98+BS99+BS100</f>
        <v>52757</v>
      </c>
    </row>
    <row r="98" spans="1:71" ht="43.5" customHeight="1">
      <c r="A98" s="66" t="s">
        <v>132</v>
      </c>
      <c r="B98" s="72" t="s">
        <v>135</v>
      </c>
      <c r="C98" s="72" t="s">
        <v>148</v>
      </c>
      <c r="D98" s="73" t="s">
        <v>38</v>
      </c>
      <c r="E98" s="72" t="s">
        <v>133</v>
      </c>
      <c r="F98" s="64">
        <v>39039</v>
      </c>
      <c r="G98" s="64">
        <f>H98-F98</f>
        <v>8286</v>
      </c>
      <c r="H98" s="64">
        <f>47439-114</f>
        <v>47325</v>
      </c>
      <c r="I98" s="64"/>
      <c r="J98" s="64">
        <v>50839</v>
      </c>
      <c r="K98" s="46"/>
      <c r="L98" s="46"/>
      <c r="M98" s="64">
        <v>50839</v>
      </c>
      <c r="N98" s="64">
        <f>O98-M98</f>
        <v>-9648</v>
      </c>
      <c r="O98" s="64">
        <v>41191</v>
      </c>
      <c r="P98" s="64"/>
      <c r="Q98" s="64">
        <v>41292</v>
      </c>
      <c r="R98" s="46"/>
      <c r="S98" s="46"/>
      <c r="T98" s="64">
        <f>O98+R98</f>
        <v>41191</v>
      </c>
      <c r="U98" s="64">
        <f>Q98+S98</f>
        <v>41292</v>
      </c>
      <c r="V98" s="46"/>
      <c r="W98" s="46"/>
      <c r="X98" s="64">
        <f>T98+V98</f>
        <v>41191</v>
      </c>
      <c r="Y98" s="64">
        <f>U98+W98</f>
        <v>41292</v>
      </c>
      <c r="Z98" s="46"/>
      <c r="AA98" s="64">
        <f>X98+Z98</f>
        <v>41191</v>
      </c>
      <c r="AB98" s="64">
        <f>Y98</f>
        <v>41292</v>
      </c>
      <c r="AC98" s="46"/>
      <c r="AD98" s="46"/>
      <c r="AE98" s="46"/>
      <c r="AF98" s="64">
        <f>AA98+AC98</f>
        <v>41191</v>
      </c>
      <c r="AG98" s="46"/>
      <c r="AH98" s="64">
        <f>AB98</f>
        <v>41292</v>
      </c>
      <c r="AI98" s="46"/>
      <c r="AJ98" s="46"/>
      <c r="AK98" s="64">
        <f>AF98+AI98</f>
        <v>41191</v>
      </c>
      <c r="AL98" s="64">
        <f>AG98</f>
        <v>0</v>
      </c>
      <c r="AM98" s="64">
        <f>AH98+AJ98</f>
        <v>41292</v>
      </c>
      <c r="AN98" s="64">
        <f>AO98-AM98</f>
        <v>11327</v>
      </c>
      <c r="AO98" s="64">
        <v>52619</v>
      </c>
      <c r="AP98" s="64"/>
      <c r="AQ98" s="64">
        <v>52619</v>
      </c>
      <c r="AR98" s="64"/>
      <c r="AS98" s="46"/>
      <c r="AT98" s="64">
        <f>AO98+AR98</f>
        <v>52619</v>
      </c>
      <c r="AU98" s="64">
        <f>AQ98+AS98</f>
        <v>52619</v>
      </c>
      <c r="AV98" s="46"/>
      <c r="AW98" s="46"/>
      <c r="AX98" s="64">
        <f>AT98+AV98</f>
        <v>52619</v>
      </c>
      <c r="AY98" s="64">
        <f>AU98</f>
        <v>52619</v>
      </c>
      <c r="AZ98" s="46"/>
      <c r="BA98" s="46"/>
      <c r="BB98" s="64">
        <f>AX98+AZ98</f>
        <v>52619</v>
      </c>
      <c r="BC98" s="64">
        <f>AY98+BA98</f>
        <v>52619</v>
      </c>
      <c r="BD98" s="46"/>
      <c r="BE98" s="46"/>
      <c r="BF98" s="64">
        <f>BB98+BD98</f>
        <v>52619</v>
      </c>
      <c r="BG98" s="64">
        <f>BC98+BE98</f>
        <v>52619</v>
      </c>
      <c r="BH98" s="46"/>
      <c r="BI98" s="46"/>
      <c r="BJ98" s="64">
        <f>BB98+BH98</f>
        <v>52619</v>
      </c>
      <c r="BK98" s="64">
        <f>BC98+BI98</f>
        <v>52619</v>
      </c>
      <c r="BL98" s="46"/>
      <c r="BM98" s="46"/>
      <c r="BN98" s="64">
        <f>BJ98+BL98</f>
        <v>52619</v>
      </c>
      <c r="BO98" s="64"/>
      <c r="BP98" s="64">
        <f>BK98+BM98</f>
        <v>52619</v>
      </c>
      <c r="BQ98" s="64">
        <f>BR98-BP98</f>
        <v>-52619</v>
      </c>
      <c r="BR98" s="46"/>
      <c r="BS98" s="46"/>
    </row>
    <row r="99" spans="1:71" ht="87" customHeight="1">
      <c r="A99" s="66" t="s">
        <v>314</v>
      </c>
      <c r="B99" s="72" t="s">
        <v>135</v>
      </c>
      <c r="C99" s="72" t="s">
        <v>148</v>
      </c>
      <c r="D99" s="73" t="s">
        <v>38</v>
      </c>
      <c r="E99" s="72" t="s">
        <v>383</v>
      </c>
      <c r="F99" s="64"/>
      <c r="G99" s="64"/>
      <c r="H99" s="64"/>
      <c r="I99" s="64"/>
      <c r="J99" s="64"/>
      <c r="K99" s="46"/>
      <c r="L99" s="46"/>
      <c r="M99" s="64"/>
      <c r="N99" s="64"/>
      <c r="O99" s="64"/>
      <c r="P99" s="64"/>
      <c r="Q99" s="64"/>
      <c r="R99" s="46"/>
      <c r="S99" s="46"/>
      <c r="T99" s="64"/>
      <c r="U99" s="64"/>
      <c r="V99" s="46"/>
      <c r="W99" s="46"/>
      <c r="X99" s="64"/>
      <c r="Y99" s="64"/>
      <c r="Z99" s="46"/>
      <c r="AA99" s="64"/>
      <c r="AB99" s="64"/>
      <c r="AC99" s="46"/>
      <c r="AD99" s="46"/>
      <c r="AE99" s="46"/>
      <c r="AF99" s="64"/>
      <c r="AG99" s="46"/>
      <c r="AH99" s="64"/>
      <c r="AI99" s="46"/>
      <c r="AJ99" s="46"/>
      <c r="AK99" s="64"/>
      <c r="AL99" s="64"/>
      <c r="AM99" s="64"/>
      <c r="AN99" s="64"/>
      <c r="AO99" s="64"/>
      <c r="AP99" s="64"/>
      <c r="AQ99" s="64"/>
      <c r="AR99" s="64"/>
      <c r="AS99" s="46"/>
      <c r="AT99" s="64"/>
      <c r="AU99" s="64"/>
      <c r="AV99" s="46"/>
      <c r="AW99" s="46"/>
      <c r="AX99" s="64"/>
      <c r="AY99" s="64"/>
      <c r="AZ99" s="46"/>
      <c r="BA99" s="46"/>
      <c r="BB99" s="64"/>
      <c r="BC99" s="64"/>
      <c r="BD99" s="46"/>
      <c r="BE99" s="46"/>
      <c r="BF99" s="64"/>
      <c r="BG99" s="64"/>
      <c r="BH99" s="46"/>
      <c r="BI99" s="46"/>
      <c r="BJ99" s="64"/>
      <c r="BK99" s="64"/>
      <c r="BL99" s="46"/>
      <c r="BM99" s="46"/>
      <c r="BN99" s="64"/>
      <c r="BO99" s="64"/>
      <c r="BP99" s="64"/>
      <c r="BQ99" s="64">
        <f>BR99-BP99</f>
        <v>52322</v>
      </c>
      <c r="BR99" s="64">
        <v>52322</v>
      </c>
      <c r="BS99" s="64">
        <v>52322</v>
      </c>
    </row>
    <row r="100" spans="1:71" ht="102.75" customHeight="1">
      <c r="A100" s="66" t="s">
        <v>389</v>
      </c>
      <c r="B100" s="72" t="s">
        <v>135</v>
      </c>
      <c r="C100" s="72" t="s">
        <v>148</v>
      </c>
      <c r="D100" s="73" t="s">
        <v>38</v>
      </c>
      <c r="E100" s="72" t="s">
        <v>384</v>
      </c>
      <c r="F100" s="64"/>
      <c r="G100" s="64"/>
      <c r="H100" s="64"/>
      <c r="I100" s="64"/>
      <c r="J100" s="64"/>
      <c r="K100" s="46"/>
      <c r="L100" s="46"/>
      <c r="M100" s="64"/>
      <c r="N100" s="64"/>
      <c r="O100" s="64"/>
      <c r="P100" s="64"/>
      <c r="Q100" s="64"/>
      <c r="R100" s="46"/>
      <c r="S100" s="46"/>
      <c r="T100" s="64"/>
      <c r="U100" s="64"/>
      <c r="V100" s="46"/>
      <c r="W100" s="46"/>
      <c r="X100" s="64"/>
      <c r="Y100" s="64"/>
      <c r="Z100" s="46"/>
      <c r="AA100" s="64"/>
      <c r="AB100" s="64"/>
      <c r="AC100" s="46"/>
      <c r="AD100" s="46"/>
      <c r="AE100" s="46"/>
      <c r="AF100" s="64"/>
      <c r="AG100" s="46"/>
      <c r="AH100" s="64"/>
      <c r="AI100" s="46"/>
      <c r="AJ100" s="46"/>
      <c r="AK100" s="64"/>
      <c r="AL100" s="64"/>
      <c r="AM100" s="64"/>
      <c r="AN100" s="64"/>
      <c r="AO100" s="64"/>
      <c r="AP100" s="64"/>
      <c r="AQ100" s="64"/>
      <c r="AR100" s="64"/>
      <c r="AS100" s="46"/>
      <c r="AT100" s="64"/>
      <c r="AU100" s="64"/>
      <c r="AV100" s="46"/>
      <c r="AW100" s="46"/>
      <c r="AX100" s="64"/>
      <c r="AY100" s="64"/>
      <c r="AZ100" s="46"/>
      <c r="BA100" s="46"/>
      <c r="BB100" s="64"/>
      <c r="BC100" s="64"/>
      <c r="BD100" s="46"/>
      <c r="BE100" s="46"/>
      <c r="BF100" s="64"/>
      <c r="BG100" s="64"/>
      <c r="BH100" s="46"/>
      <c r="BI100" s="46"/>
      <c r="BJ100" s="64"/>
      <c r="BK100" s="64"/>
      <c r="BL100" s="46"/>
      <c r="BM100" s="46"/>
      <c r="BN100" s="64"/>
      <c r="BO100" s="64"/>
      <c r="BP100" s="64"/>
      <c r="BQ100" s="64">
        <f>BR100-BP100</f>
        <v>435</v>
      </c>
      <c r="BR100" s="64">
        <v>435</v>
      </c>
      <c r="BS100" s="64">
        <v>435</v>
      </c>
    </row>
    <row r="101" spans="1:71" ht="38.25" customHeight="1">
      <c r="A101" s="66" t="s">
        <v>124</v>
      </c>
      <c r="B101" s="72" t="s">
        <v>135</v>
      </c>
      <c r="C101" s="72" t="s">
        <v>148</v>
      </c>
      <c r="D101" s="73" t="s">
        <v>125</v>
      </c>
      <c r="E101" s="72"/>
      <c r="F101" s="64"/>
      <c r="G101" s="64" t="e">
        <f>#REF!</f>
        <v>#REF!</v>
      </c>
      <c r="H101" s="64" t="e">
        <f>#REF!</f>
        <v>#REF!</v>
      </c>
      <c r="I101" s="64" t="e">
        <f>#REF!</f>
        <v>#REF!</v>
      </c>
      <c r="J101" s="64" t="e">
        <f>#REF!</f>
        <v>#REF!</v>
      </c>
      <c r="K101" s="64" t="e">
        <f>#REF!</f>
        <v>#REF!</v>
      </c>
      <c r="L101" s="64" t="e">
        <f>#REF!</f>
        <v>#REF!</v>
      </c>
      <c r="M101" s="64" t="e">
        <f>#REF!</f>
        <v>#REF!</v>
      </c>
      <c r="N101" s="64" t="e">
        <f>#REF!+N102</f>
        <v>#REF!</v>
      </c>
      <c r="O101" s="64" t="e">
        <f>#REF!+O102</f>
        <v>#REF!</v>
      </c>
      <c r="P101" s="64" t="e">
        <f>#REF!+P102</f>
        <v>#REF!</v>
      </c>
      <c r="Q101" s="64" t="e">
        <f>#REF!+Q102</f>
        <v>#REF!</v>
      </c>
      <c r="R101" s="64" t="e">
        <f>#REF!+R102</f>
        <v>#REF!</v>
      </c>
      <c r="S101" s="64" t="e">
        <f>#REF!+S102</f>
        <v>#REF!</v>
      </c>
      <c r="T101" s="64" t="e">
        <f>#REF!+T102</f>
        <v>#REF!</v>
      </c>
      <c r="U101" s="64" t="e">
        <f>#REF!+U102</f>
        <v>#REF!</v>
      </c>
      <c r="V101" s="64" t="e">
        <f>#REF!+V102</f>
        <v>#REF!</v>
      </c>
      <c r="W101" s="64" t="e">
        <f>#REF!+W102</f>
        <v>#REF!</v>
      </c>
      <c r="X101" s="64" t="e">
        <f>#REF!+X102</f>
        <v>#REF!</v>
      </c>
      <c r="Y101" s="64" t="e">
        <f>#REF!+Y102</f>
        <v>#REF!</v>
      </c>
      <c r="Z101" s="46">
        <f>Z102</f>
        <v>0</v>
      </c>
      <c r="AA101" s="64" t="e">
        <f>#REF!+AA102</f>
        <v>#REF!</v>
      </c>
      <c r="AB101" s="64" t="e">
        <f>#REF!+AB102</f>
        <v>#REF!</v>
      </c>
      <c r="AC101" s="46">
        <f>AC102</f>
        <v>0</v>
      </c>
      <c r="AD101" s="46">
        <f>AD102</f>
        <v>0</v>
      </c>
      <c r="AE101" s="46"/>
      <c r="AF101" s="64" t="e">
        <f>#REF!+AF102</f>
        <v>#REF!</v>
      </c>
      <c r="AG101" s="46">
        <f>AG102</f>
        <v>0</v>
      </c>
      <c r="AH101" s="64" t="e">
        <f>#REF!+AH102</f>
        <v>#REF!</v>
      </c>
      <c r="AI101" s="64" t="e">
        <f>#REF!+AI102</f>
        <v>#REF!</v>
      </c>
      <c r="AJ101" s="64" t="e">
        <f>#REF!+AJ102</f>
        <v>#REF!</v>
      </c>
      <c r="AK101" s="64" t="e">
        <f>#REF!+AK102</f>
        <v>#REF!</v>
      </c>
      <c r="AL101" s="64" t="e">
        <f>#REF!+AL102</f>
        <v>#REF!</v>
      </c>
      <c r="AM101" s="64" t="e">
        <f>#REF!+AM102</f>
        <v>#REF!</v>
      </c>
      <c r="AN101" s="64" t="e">
        <f>#REF!+AN102</f>
        <v>#REF!</v>
      </c>
      <c r="AO101" s="64" t="e">
        <f>#REF!+AO102</f>
        <v>#REF!</v>
      </c>
      <c r="AP101" s="64" t="e">
        <f>#REF!+AP102</f>
        <v>#REF!</v>
      </c>
      <c r="AQ101" s="64" t="e">
        <f>#REF!+AQ102</f>
        <v>#REF!</v>
      </c>
      <c r="AR101" s="64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64">
        <f aca="true" t="shared" si="61" ref="BQ101:BS103">BQ102</f>
        <v>5076</v>
      </c>
      <c r="BR101" s="64">
        <f t="shared" si="61"/>
        <v>5076</v>
      </c>
      <c r="BS101" s="64">
        <f t="shared" si="61"/>
        <v>6332</v>
      </c>
    </row>
    <row r="102" spans="1:71" ht="84" customHeight="1">
      <c r="A102" s="66" t="s">
        <v>392</v>
      </c>
      <c r="B102" s="72" t="s">
        <v>135</v>
      </c>
      <c r="C102" s="72" t="s">
        <v>148</v>
      </c>
      <c r="D102" s="73" t="s">
        <v>270</v>
      </c>
      <c r="E102" s="72"/>
      <c r="F102" s="64"/>
      <c r="G102" s="64"/>
      <c r="H102" s="64"/>
      <c r="I102" s="64"/>
      <c r="J102" s="64"/>
      <c r="K102" s="46"/>
      <c r="L102" s="46"/>
      <c r="M102" s="64"/>
      <c r="N102" s="64">
        <f aca="true" t="shared" si="62" ref="N102:AF103">N103</f>
        <v>101</v>
      </c>
      <c r="O102" s="64">
        <f t="shared" si="62"/>
        <v>101</v>
      </c>
      <c r="P102" s="64">
        <f t="shared" si="62"/>
        <v>0</v>
      </c>
      <c r="Q102" s="64">
        <f t="shared" si="62"/>
        <v>0</v>
      </c>
      <c r="R102" s="64">
        <f t="shared" si="62"/>
        <v>0</v>
      </c>
      <c r="S102" s="64">
        <f t="shared" si="62"/>
        <v>0</v>
      </c>
      <c r="T102" s="64">
        <f t="shared" si="62"/>
        <v>101</v>
      </c>
      <c r="U102" s="64">
        <f t="shared" si="62"/>
        <v>0</v>
      </c>
      <c r="V102" s="64">
        <f t="shared" si="62"/>
        <v>0</v>
      </c>
      <c r="W102" s="64">
        <f t="shared" si="62"/>
        <v>0</v>
      </c>
      <c r="X102" s="64">
        <f t="shared" si="62"/>
        <v>101</v>
      </c>
      <c r="Y102" s="64">
        <f t="shared" si="62"/>
        <v>0</v>
      </c>
      <c r="Z102" s="46"/>
      <c r="AA102" s="64">
        <f t="shared" si="62"/>
        <v>101</v>
      </c>
      <c r="AB102" s="64">
        <f t="shared" si="62"/>
        <v>0</v>
      </c>
      <c r="AC102" s="46"/>
      <c r="AD102" s="46"/>
      <c r="AE102" s="46"/>
      <c r="AF102" s="64">
        <f t="shared" si="62"/>
        <v>101</v>
      </c>
      <c r="AG102" s="46"/>
      <c r="AH102" s="64">
        <f>AH103</f>
        <v>0</v>
      </c>
      <c r="AI102" s="64">
        <f aca="true" t="shared" si="63" ref="AI102:AQ103">AI103</f>
        <v>0</v>
      </c>
      <c r="AJ102" s="64">
        <f t="shared" si="63"/>
        <v>0</v>
      </c>
      <c r="AK102" s="64">
        <f t="shared" si="63"/>
        <v>101</v>
      </c>
      <c r="AL102" s="64">
        <f t="shared" si="63"/>
        <v>0</v>
      </c>
      <c r="AM102" s="64">
        <f t="shared" si="63"/>
        <v>0</v>
      </c>
      <c r="AN102" s="64">
        <f t="shared" si="63"/>
        <v>0</v>
      </c>
      <c r="AO102" s="64">
        <f t="shared" si="63"/>
        <v>0</v>
      </c>
      <c r="AP102" s="64">
        <f t="shared" si="63"/>
        <v>0</v>
      </c>
      <c r="AQ102" s="64">
        <f t="shared" si="63"/>
        <v>0</v>
      </c>
      <c r="AR102" s="64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64">
        <f t="shared" si="61"/>
        <v>5076</v>
      </c>
      <c r="BR102" s="64">
        <f t="shared" si="61"/>
        <v>5076</v>
      </c>
      <c r="BS102" s="64">
        <f t="shared" si="61"/>
        <v>6332</v>
      </c>
    </row>
    <row r="103" spans="1:71" ht="96" customHeight="1">
      <c r="A103" s="66" t="s">
        <v>393</v>
      </c>
      <c r="B103" s="72" t="s">
        <v>135</v>
      </c>
      <c r="C103" s="72" t="s">
        <v>148</v>
      </c>
      <c r="D103" s="73" t="s">
        <v>271</v>
      </c>
      <c r="E103" s="72"/>
      <c r="F103" s="64"/>
      <c r="G103" s="64"/>
      <c r="H103" s="64"/>
      <c r="I103" s="64"/>
      <c r="J103" s="64"/>
      <c r="K103" s="46"/>
      <c r="L103" s="46"/>
      <c r="M103" s="64"/>
      <c r="N103" s="64">
        <f t="shared" si="62"/>
        <v>101</v>
      </c>
      <c r="O103" s="64">
        <f t="shared" si="62"/>
        <v>101</v>
      </c>
      <c r="P103" s="64">
        <f t="shared" si="62"/>
        <v>0</v>
      </c>
      <c r="Q103" s="64">
        <f t="shared" si="62"/>
        <v>0</v>
      </c>
      <c r="R103" s="64">
        <f t="shared" si="62"/>
        <v>0</v>
      </c>
      <c r="S103" s="64">
        <f t="shared" si="62"/>
        <v>0</v>
      </c>
      <c r="T103" s="64">
        <f t="shared" si="62"/>
        <v>101</v>
      </c>
      <c r="U103" s="64">
        <f t="shared" si="62"/>
        <v>0</v>
      </c>
      <c r="V103" s="64">
        <f t="shared" si="62"/>
        <v>0</v>
      </c>
      <c r="W103" s="64">
        <f t="shared" si="62"/>
        <v>0</v>
      </c>
      <c r="X103" s="64">
        <f t="shared" si="62"/>
        <v>101</v>
      </c>
      <c r="Y103" s="64">
        <f t="shared" si="62"/>
        <v>0</v>
      </c>
      <c r="Z103" s="46">
        <f>Z104</f>
        <v>0</v>
      </c>
      <c r="AA103" s="64">
        <f t="shared" si="62"/>
        <v>101</v>
      </c>
      <c r="AB103" s="64">
        <f t="shared" si="62"/>
        <v>0</v>
      </c>
      <c r="AC103" s="46">
        <f>AC104</f>
        <v>0</v>
      </c>
      <c r="AD103" s="46">
        <f>AD104</f>
        <v>0</v>
      </c>
      <c r="AE103" s="46"/>
      <c r="AF103" s="64">
        <f>AF104</f>
        <v>101</v>
      </c>
      <c r="AG103" s="46">
        <f>AG104</f>
        <v>0</v>
      </c>
      <c r="AH103" s="64">
        <f>AH104</f>
        <v>0</v>
      </c>
      <c r="AI103" s="64">
        <f t="shared" si="63"/>
        <v>0</v>
      </c>
      <c r="AJ103" s="64">
        <f t="shared" si="63"/>
        <v>0</v>
      </c>
      <c r="AK103" s="64">
        <f t="shared" si="63"/>
        <v>101</v>
      </c>
      <c r="AL103" s="64">
        <f t="shared" si="63"/>
        <v>0</v>
      </c>
      <c r="AM103" s="64">
        <f t="shared" si="63"/>
        <v>0</v>
      </c>
      <c r="AN103" s="64">
        <f t="shared" si="63"/>
        <v>0</v>
      </c>
      <c r="AO103" s="64">
        <f t="shared" si="63"/>
        <v>0</v>
      </c>
      <c r="AP103" s="64">
        <f t="shared" si="63"/>
        <v>0</v>
      </c>
      <c r="AQ103" s="64">
        <f t="shared" si="63"/>
        <v>0</v>
      </c>
      <c r="AR103" s="64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64">
        <f t="shared" si="61"/>
        <v>5076</v>
      </c>
      <c r="BR103" s="64">
        <f t="shared" si="61"/>
        <v>5076</v>
      </c>
      <c r="BS103" s="64">
        <f t="shared" si="61"/>
        <v>6332</v>
      </c>
    </row>
    <row r="104" spans="1:71" ht="106.5" customHeight="1">
      <c r="A104" s="66" t="s">
        <v>389</v>
      </c>
      <c r="B104" s="72" t="s">
        <v>135</v>
      </c>
      <c r="C104" s="72" t="s">
        <v>148</v>
      </c>
      <c r="D104" s="73" t="s">
        <v>271</v>
      </c>
      <c r="E104" s="72" t="s">
        <v>384</v>
      </c>
      <c r="F104" s="64"/>
      <c r="G104" s="64"/>
      <c r="H104" s="64"/>
      <c r="I104" s="64"/>
      <c r="J104" s="64"/>
      <c r="K104" s="46"/>
      <c r="L104" s="46"/>
      <c r="M104" s="64"/>
      <c r="N104" s="64">
        <f>O104-M104</f>
        <v>101</v>
      </c>
      <c r="O104" s="64">
        <v>101</v>
      </c>
      <c r="P104" s="64"/>
      <c r="Q104" s="64"/>
      <c r="R104" s="46"/>
      <c r="S104" s="46"/>
      <c r="T104" s="64">
        <f>O104+R104</f>
        <v>101</v>
      </c>
      <c r="U104" s="64">
        <f>Q104+S104</f>
        <v>0</v>
      </c>
      <c r="V104" s="46"/>
      <c r="W104" s="46"/>
      <c r="X104" s="64">
        <f>T104+V104</f>
        <v>101</v>
      </c>
      <c r="Y104" s="64">
        <f>U104+W104</f>
        <v>0</v>
      </c>
      <c r="Z104" s="46"/>
      <c r="AA104" s="64">
        <f>X104+Z104</f>
        <v>101</v>
      </c>
      <c r="AB104" s="64">
        <f>Y104</f>
        <v>0</v>
      </c>
      <c r="AC104" s="46"/>
      <c r="AD104" s="46"/>
      <c r="AE104" s="46"/>
      <c r="AF104" s="64">
        <f>AA104+AC104</f>
        <v>101</v>
      </c>
      <c r="AG104" s="46"/>
      <c r="AH104" s="64">
        <f>AB104</f>
        <v>0</v>
      </c>
      <c r="AI104" s="46"/>
      <c r="AJ104" s="46"/>
      <c r="AK104" s="64">
        <f>AF104+AI104</f>
        <v>101</v>
      </c>
      <c r="AL104" s="64">
        <f>AG104</f>
        <v>0</v>
      </c>
      <c r="AM104" s="64">
        <f>AH104+AJ104</f>
        <v>0</v>
      </c>
      <c r="AN104" s="64">
        <f>AO104-AM104</f>
        <v>0</v>
      </c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64">
        <f>BR104-BP104</f>
        <v>5076</v>
      </c>
      <c r="BR104" s="64">
        <v>5076</v>
      </c>
      <c r="BS104" s="64">
        <v>6332</v>
      </c>
    </row>
    <row r="105" spans="1:71" ht="15.75" customHeight="1">
      <c r="A105" s="66"/>
      <c r="B105" s="72"/>
      <c r="C105" s="72"/>
      <c r="D105" s="73"/>
      <c r="E105" s="72"/>
      <c r="F105" s="64"/>
      <c r="G105" s="64"/>
      <c r="H105" s="64"/>
      <c r="I105" s="64"/>
      <c r="J105" s="64"/>
      <c r="K105" s="46"/>
      <c r="L105" s="46"/>
      <c r="M105" s="64"/>
      <c r="N105" s="64"/>
      <c r="O105" s="64"/>
      <c r="P105" s="64"/>
      <c r="Q105" s="64"/>
      <c r="R105" s="46"/>
      <c r="S105" s="46"/>
      <c r="T105" s="64"/>
      <c r="U105" s="64"/>
      <c r="V105" s="46"/>
      <c r="W105" s="46"/>
      <c r="X105" s="64"/>
      <c r="Y105" s="64"/>
      <c r="Z105" s="46"/>
      <c r="AA105" s="64"/>
      <c r="AB105" s="64"/>
      <c r="AC105" s="46"/>
      <c r="AD105" s="46"/>
      <c r="AE105" s="46"/>
      <c r="AF105" s="64"/>
      <c r="AG105" s="46"/>
      <c r="AH105" s="64"/>
      <c r="AI105" s="46"/>
      <c r="AJ105" s="46"/>
      <c r="AK105" s="64"/>
      <c r="AL105" s="64"/>
      <c r="AM105" s="64"/>
      <c r="AN105" s="64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64"/>
      <c r="BR105" s="64"/>
      <c r="BS105" s="64"/>
    </row>
    <row r="106" spans="1:71" ht="62.25" customHeight="1" hidden="1">
      <c r="A106" s="57" t="s">
        <v>459</v>
      </c>
      <c r="B106" s="58" t="s">
        <v>135</v>
      </c>
      <c r="C106" s="58" t="s">
        <v>460</v>
      </c>
      <c r="D106" s="73"/>
      <c r="E106" s="72"/>
      <c r="F106" s="64"/>
      <c r="G106" s="64"/>
      <c r="H106" s="64"/>
      <c r="I106" s="64"/>
      <c r="J106" s="64"/>
      <c r="K106" s="46"/>
      <c r="L106" s="46"/>
      <c r="M106" s="64"/>
      <c r="N106" s="64"/>
      <c r="O106" s="64"/>
      <c r="P106" s="64"/>
      <c r="Q106" s="64"/>
      <c r="R106" s="46"/>
      <c r="S106" s="46"/>
      <c r="T106" s="64"/>
      <c r="U106" s="64"/>
      <c r="V106" s="46"/>
      <c r="W106" s="46"/>
      <c r="X106" s="64"/>
      <c r="Y106" s="64"/>
      <c r="Z106" s="46"/>
      <c r="AA106" s="64"/>
      <c r="AB106" s="64"/>
      <c r="AC106" s="46"/>
      <c r="AD106" s="46"/>
      <c r="AE106" s="46"/>
      <c r="AF106" s="64"/>
      <c r="AG106" s="46"/>
      <c r="AH106" s="64"/>
      <c r="AI106" s="46"/>
      <c r="AJ106" s="46"/>
      <c r="AK106" s="64"/>
      <c r="AL106" s="64"/>
      <c r="AM106" s="64"/>
      <c r="AN106" s="64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60">
        <f>BQ107</f>
        <v>0</v>
      </c>
      <c r="BR106" s="60">
        <f>BR107</f>
        <v>0</v>
      </c>
      <c r="BS106" s="60">
        <f>BS107</f>
        <v>0</v>
      </c>
    </row>
    <row r="107" spans="1:71" ht="27" customHeight="1" hidden="1">
      <c r="A107" s="66" t="s">
        <v>124</v>
      </c>
      <c r="B107" s="72" t="s">
        <v>135</v>
      </c>
      <c r="C107" s="72" t="s">
        <v>460</v>
      </c>
      <c r="D107" s="73" t="s">
        <v>125</v>
      </c>
      <c r="E107" s="72"/>
      <c r="F107" s="64"/>
      <c r="G107" s="64"/>
      <c r="H107" s="64"/>
      <c r="I107" s="64"/>
      <c r="J107" s="64"/>
      <c r="K107" s="46"/>
      <c r="L107" s="46"/>
      <c r="M107" s="64"/>
      <c r="N107" s="64"/>
      <c r="O107" s="64"/>
      <c r="P107" s="64"/>
      <c r="Q107" s="64"/>
      <c r="R107" s="46"/>
      <c r="S107" s="46"/>
      <c r="T107" s="64"/>
      <c r="U107" s="64"/>
      <c r="V107" s="46"/>
      <c r="W107" s="46"/>
      <c r="X107" s="64"/>
      <c r="Y107" s="64"/>
      <c r="Z107" s="46"/>
      <c r="AA107" s="64"/>
      <c r="AB107" s="64"/>
      <c r="AC107" s="46"/>
      <c r="AD107" s="46"/>
      <c r="AE107" s="46"/>
      <c r="AF107" s="64"/>
      <c r="AG107" s="46"/>
      <c r="AH107" s="64"/>
      <c r="AI107" s="46"/>
      <c r="AJ107" s="46"/>
      <c r="AK107" s="64"/>
      <c r="AL107" s="64"/>
      <c r="AM107" s="64"/>
      <c r="AN107" s="64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64">
        <f>BQ108+BQ110+BQ112</f>
        <v>0</v>
      </c>
      <c r="BR107" s="64">
        <f>BR108+BR110+BR112</f>
        <v>0</v>
      </c>
      <c r="BS107" s="64">
        <f>BS108+BS110+BS112</f>
        <v>0</v>
      </c>
    </row>
    <row r="108" spans="1:71" ht="59.25" customHeight="1" hidden="1">
      <c r="A108" s="66" t="s">
        <v>461</v>
      </c>
      <c r="B108" s="72" t="s">
        <v>135</v>
      </c>
      <c r="C108" s="72" t="s">
        <v>460</v>
      </c>
      <c r="D108" s="73" t="s">
        <v>462</v>
      </c>
      <c r="E108" s="72"/>
      <c r="F108" s="64"/>
      <c r="G108" s="64"/>
      <c r="H108" s="64"/>
      <c r="I108" s="64"/>
      <c r="J108" s="64"/>
      <c r="K108" s="46"/>
      <c r="L108" s="46"/>
      <c r="M108" s="64"/>
      <c r="N108" s="64"/>
      <c r="O108" s="64"/>
      <c r="P108" s="64"/>
      <c r="Q108" s="64"/>
      <c r="R108" s="46"/>
      <c r="S108" s="46"/>
      <c r="T108" s="64"/>
      <c r="U108" s="64"/>
      <c r="V108" s="46"/>
      <c r="W108" s="46"/>
      <c r="X108" s="64"/>
      <c r="Y108" s="64"/>
      <c r="Z108" s="46"/>
      <c r="AA108" s="64"/>
      <c r="AB108" s="64"/>
      <c r="AC108" s="46"/>
      <c r="AD108" s="46"/>
      <c r="AE108" s="46"/>
      <c r="AF108" s="64"/>
      <c r="AG108" s="46"/>
      <c r="AH108" s="64"/>
      <c r="AI108" s="46"/>
      <c r="AJ108" s="46"/>
      <c r="AK108" s="64"/>
      <c r="AL108" s="64"/>
      <c r="AM108" s="64"/>
      <c r="AN108" s="64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64">
        <f>BQ109</f>
        <v>0</v>
      </c>
      <c r="BR108" s="64">
        <f>BR109</f>
        <v>0</v>
      </c>
      <c r="BS108" s="64">
        <f>BS109</f>
        <v>0</v>
      </c>
    </row>
    <row r="109" spans="1:71" ht="103.5" customHeight="1" hidden="1">
      <c r="A109" s="66" t="s">
        <v>469</v>
      </c>
      <c r="B109" s="72" t="s">
        <v>135</v>
      </c>
      <c r="C109" s="72" t="s">
        <v>460</v>
      </c>
      <c r="D109" s="73" t="s">
        <v>462</v>
      </c>
      <c r="E109" s="72" t="s">
        <v>384</v>
      </c>
      <c r="F109" s="64"/>
      <c r="G109" s="64"/>
      <c r="H109" s="64"/>
      <c r="I109" s="64"/>
      <c r="J109" s="64"/>
      <c r="K109" s="46"/>
      <c r="L109" s="46"/>
      <c r="M109" s="64"/>
      <c r="N109" s="64"/>
      <c r="O109" s="64"/>
      <c r="P109" s="64"/>
      <c r="Q109" s="64"/>
      <c r="R109" s="46"/>
      <c r="S109" s="46"/>
      <c r="T109" s="64"/>
      <c r="U109" s="64"/>
      <c r="V109" s="46"/>
      <c r="W109" s="46"/>
      <c r="X109" s="64"/>
      <c r="Y109" s="64"/>
      <c r="Z109" s="46"/>
      <c r="AA109" s="64"/>
      <c r="AB109" s="64"/>
      <c r="AC109" s="46"/>
      <c r="AD109" s="46"/>
      <c r="AE109" s="46"/>
      <c r="AF109" s="64"/>
      <c r="AG109" s="46"/>
      <c r="AH109" s="64"/>
      <c r="AI109" s="46"/>
      <c r="AJ109" s="46"/>
      <c r="AK109" s="64"/>
      <c r="AL109" s="64"/>
      <c r="AM109" s="64"/>
      <c r="AN109" s="64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64">
        <f>BR109-BP109</f>
        <v>0</v>
      </c>
      <c r="BR109" s="64"/>
      <c r="BS109" s="64"/>
    </row>
    <row r="110" spans="1:71" ht="60.75" customHeight="1" hidden="1">
      <c r="A110" s="66" t="s">
        <v>463</v>
      </c>
      <c r="B110" s="72" t="s">
        <v>135</v>
      </c>
      <c r="C110" s="72" t="s">
        <v>460</v>
      </c>
      <c r="D110" s="73" t="s">
        <v>464</v>
      </c>
      <c r="E110" s="72"/>
      <c r="F110" s="64"/>
      <c r="G110" s="64"/>
      <c r="H110" s="64"/>
      <c r="I110" s="64"/>
      <c r="J110" s="64"/>
      <c r="K110" s="46"/>
      <c r="L110" s="46"/>
      <c r="M110" s="64"/>
      <c r="N110" s="64"/>
      <c r="O110" s="64"/>
      <c r="P110" s="64"/>
      <c r="Q110" s="64"/>
      <c r="R110" s="46"/>
      <c r="S110" s="46"/>
      <c r="T110" s="64"/>
      <c r="U110" s="64"/>
      <c r="V110" s="46"/>
      <c r="W110" s="46"/>
      <c r="X110" s="64"/>
      <c r="Y110" s="64"/>
      <c r="Z110" s="46"/>
      <c r="AA110" s="64"/>
      <c r="AB110" s="64"/>
      <c r="AC110" s="46"/>
      <c r="AD110" s="46"/>
      <c r="AE110" s="46"/>
      <c r="AF110" s="64"/>
      <c r="AG110" s="46"/>
      <c r="AH110" s="64"/>
      <c r="AI110" s="46"/>
      <c r="AJ110" s="46"/>
      <c r="AK110" s="64"/>
      <c r="AL110" s="64"/>
      <c r="AM110" s="64"/>
      <c r="AN110" s="64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64">
        <f>BQ111</f>
        <v>0</v>
      </c>
      <c r="BR110" s="64">
        <f>BR111</f>
        <v>0</v>
      </c>
      <c r="BS110" s="64">
        <f>BS111</f>
        <v>0</v>
      </c>
    </row>
    <row r="111" spans="1:71" ht="103.5" customHeight="1" hidden="1">
      <c r="A111" s="66" t="s">
        <v>469</v>
      </c>
      <c r="B111" s="72" t="s">
        <v>135</v>
      </c>
      <c r="C111" s="72" t="s">
        <v>460</v>
      </c>
      <c r="D111" s="73" t="s">
        <v>464</v>
      </c>
      <c r="E111" s="72" t="s">
        <v>384</v>
      </c>
      <c r="F111" s="64"/>
      <c r="G111" s="64"/>
      <c r="H111" s="64"/>
      <c r="I111" s="64"/>
      <c r="J111" s="64"/>
      <c r="K111" s="46"/>
      <c r="L111" s="46"/>
      <c r="M111" s="64"/>
      <c r="N111" s="64"/>
      <c r="O111" s="64"/>
      <c r="P111" s="64"/>
      <c r="Q111" s="64"/>
      <c r="R111" s="46"/>
      <c r="S111" s="46"/>
      <c r="T111" s="64"/>
      <c r="U111" s="64"/>
      <c r="V111" s="46"/>
      <c r="W111" s="46"/>
      <c r="X111" s="64"/>
      <c r="Y111" s="64"/>
      <c r="Z111" s="46"/>
      <c r="AA111" s="64"/>
      <c r="AB111" s="64"/>
      <c r="AC111" s="46"/>
      <c r="AD111" s="46"/>
      <c r="AE111" s="46"/>
      <c r="AF111" s="64"/>
      <c r="AG111" s="46"/>
      <c r="AH111" s="64"/>
      <c r="AI111" s="46"/>
      <c r="AJ111" s="46"/>
      <c r="AK111" s="64"/>
      <c r="AL111" s="64"/>
      <c r="AM111" s="64"/>
      <c r="AN111" s="64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64">
        <f>BR111-BP111</f>
        <v>0</v>
      </c>
      <c r="BR111" s="64"/>
      <c r="BS111" s="64"/>
    </row>
    <row r="112" spans="1:71" ht="103.5" customHeight="1" hidden="1">
      <c r="A112" s="66" t="s">
        <v>465</v>
      </c>
      <c r="B112" s="72" t="s">
        <v>135</v>
      </c>
      <c r="C112" s="72" t="s">
        <v>460</v>
      </c>
      <c r="D112" s="73" t="s">
        <v>466</v>
      </c>
      <c r="E112" s="72"/>
      <c r="F112" s="64"/>
      <c r="G112" s="64"/>
      <c r="H112" s="64"/>
      <c r="I112" s="64"/>
      <c r="J112" s="64"/>
      <c r="K112" s="46"/>
      <c r="L112" s="46"/>
      <c r="M112" s="64"/>
      <c r="N112" s="64"/>
      <c r="O112" s="64"/>
      <c r="P112" s="64"/>
      <c r="Q112" s="64"/>
      <c r="R112" s="46"/>
      <c r="S112" s="46"/>
      <c r="T112" s="64"/>
      <c r="U112" s="64"/>
      <c r="V112" s="46"/>
      <c r="W112" s="46"/>
      <c r="X112" s="64"/>
      <c r="Y112" s="64"/>
      <c r="Z112" s="46"/>
      <c r="AA112" s="64"/>
      <c r="AB112" s="64"/>
      <c r="AC112" s="46"/>
      <c r="AD112" s="46"/>
      <c r="AE112" s="46"/>
      <c r="AF112" s="64"/>
      <c r="AG112" s="46"/>
      <c r="AH112" s="64"/>
      <c r="AI112" s="46"/>
      <c r="AJ112" s="46"/>
      <c r="AK112" s="64"/>
      <c r="AL112" s="64"/>
      <c r="AM112" s="64"/>
      <c r="AN112" s="64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64">
        <f>BQ113</f>
        <v>0</v>
      </c>
      <c r="BR112" s="64">
        <f>BR113</f>
        <v>0</v>
      </c>
      <c r="BS112" s="64">
        <f>BS113</f>
        <v>0</v>
      </c>
    </row>
    <row r="113" spans="1:71" ht="103.5" customHeight="1" hidden="1">
      <c r="A113" s="66" t="s">
        <v>469</v>
      </c>
      <c r="B113" s="72" t="s">
        <v>135</v>
      </c>
      <c r="C113" s="72" t="s">
        <v>460</v>
      </c>
      <c r="D113" s="73" t="s">
        <v>466</v>
      </c>
      <c r="E113" s="72" t="s">
        <v>384</v>
      </c>
      <c r="F113" s="64"/>
      <c r="G113" s="64"/>
      <c r="H113" s="64"/>
      <c r="I113" s="64"/>
      <c r="J113" s="64"/>
      <c r="K113" s="46"/>
      <c r="L113" s="46"/>
      <c r="M113" s="64"/>
      <c r="N113" s="64"/>
      <c r="O113" s="64"/>
      <c r="P113" s="64"/>
      <c r="Q113" s="64"/>
      <c r="R113" s="46"/>
      <c r="S113" s="46"/>
      <c r="T113" s="64"/>
      <c r="U113" s="64"/>
      <c r="V113" s="46"/>
      <c r="W113" s="46"/>
      <c r="X113" s="64"/>
      <c r="Y113" s="64"/>
      <c r="Z113" s="46"/>
      <c r="AA113" s="64"/>
      <c r="AB113" s="64"/>
      <c r="AC113" s="46"/>
      <c r="AD113" s="46"/>
      <c r="AE113" s="46"/>
      <c r="AF113" s="64"/>
      <c r="AG113" s="46"/>
      <c r="AH113" s="64"/>
      <c r="AI113" s="46"/>
      <c r="AJ113" s="46"/>
      <c r="AK113" s="64"/>
      <c r="AL113" s="64"/>
      <c r="AM113" s="64"/>
      <c r="AN113" s="64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64">
        <f>BR113-BP113</f>
        <v>0</v>
      </c>
      <c r="BR113" s="64"/>
      <c r="BS113" s="64"/>
    </row>
    <row r="114" spans="1:71" ht="15" hidden="1">
      <c r="A114" s="106"/>
      <c r="B114" s="92"/>
      <c r="C114" s="92"/>
      <c r="D114" s="93"/>
      <c r="E114" s="92"/>
      <c r="F114" s="44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7"/>
      <c r="AL114" s="47"/>
      <c r="AM114" s="47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8"/>
      <c r="BR114" s="46"/>
      <c r="BS114" s="46"/>
    </row>
    <row r="115" spans="1:75" s="8" customFormat="1" ht="34.5" customHeight="1">
      <c r="A115" s="49" t="s">
        <v>39</v>
      </c>
      <c r="B115" s="50" t="s">
        <v>40</v>
      </c>
      <c r="C115" s="50"/>
      <c r="D115" s="51"/>
      <c r="E115" s="50"/>
      <c r="F115" s="104">
        <f aca="true" t="shared" si="64" ref="F115:Q115">F117+F121+F125+F146+F162+F168</f>
        <v>414584</v>
      </c>
      <c r="G115" s="104" t="e">
        <f t="shared" si="64"/>
        <v>#REF!</v>
      </c>
      <c r="H115" s="104" t="e">
        <f t="shared" si="64"/>
        <v>#REF!</v>
      </c>
      <c r="I115" s="104" t="e">
        <f t="shared" si="64"/>
        <v>#REF!</v>
      </c>
      <c r="J115" s="104" t="e">
        <f t="shared" si="64"/>
        <v>#REF!</v>
      </c>
      <c r="K115" s="104" t="e">
        <f t="shared" si="64"/>
        <v>#REF!</v>
      </c>
      <c r="L115" s="104" t="e">
        <f t="shared" si="64"/>
        <v>#REF!</v>
      </c>
      <c r="M115" s="104" t="e">
        <f t="shared" si="64"/>
        <v>#REF!</v>
      </c>
      <c r="N115" s="104" t="e">
        <f t="shared" si="64"/>
        <v>#REF!</v>
      </c>
      <c r="O115" s="104" t="e">
        <f t="shared" si="64"/>
        <v>#REF!</v>
      </c>
      <c r="P115" s="104" t="e">
        <f t="shared" si="64"/>
        <v>#REF!</v>
      </c>
      <c r="Q115" s="104" t="e">
        <f t="shared" si="64"/>
        <v>#REF!</v>
      </c>
      <c r="R115" s="104">
        <f aca="true" t="shared" si="65" ref="R115:Y115">R117+R121+R125+R146+R162+R168</f>
        <v>-200</v>
      </c>
      <c r="S115" s="104">
        <f t="shared" si="65"/>
        <v>0</v>
      </c>
      <c r="T115" s="104">
        <f t="shared" si="65"/>
        <v>235258</v>
      </c>
      <c r="U115" s="104">
        <f t="shared" si="65"/>
        <v>234839</v>
      </c>
      <c r="V115" s="104">
        <f t="shared" si="65"/>
        <v>0</v>
      </c>
      <c r="W115" s="104">
        <f t="shared" si="65"/>
        <v>0</v>
      </c>
      <c r="X115" s="104">
        <f t="shared" si="65"/>
        <v>235258</v>
      </c>
      <c r="Y115" s="104">
        <f t="shared" si="65"/>
        <v>234839</v>
      </c>
      <c r="Z115" s="104">
        <f>Z117+Z121+Z125+Z146+Z162+Z168</f>
        <v>7021</v>
      </c>
      <c r="AA115" s="104">
        <f>AA117+AA121+AA125+AA146+AA162+AA168</f>
        <v>242279</v>
      </c>
      <c r="AB115" s="104">
        <f>AB117+AB121+AB125+AB146+AB162+AB168</f>
        <v>234839</v>
      </c>
      <c r="AC115" s="104">
        <f>AC117+AC121+AC125+AC146+AC162+AC168</f>
        <v>0</v>
      </c>
      <c r="AD115" s="104">
        <f>AD117+AD121+AD125+AD146+AD162+AD168</f>
        <v>0</v>
      </c>
      <c r="AE115" s="104"/>
      <c r="AF115" s="104">
        <f aca="true" t="shared" si="66" ref="AF115:AV115">AF117+AF121+AF125+AF146+AF162+AF168</f>
        <v>242279</v>
      </c>
      <c r="AG115" s="104">
        <f t="shared" si="66"/>
        <v>0</v>
      </c>
      <c r="AH115" s="104">
        <f t="shared" si="66"/>
        <v>234839</v>
      </c>
      <c r="AI115" s="104">
        <f t="shared" si="66"/>
        <v>0</v>
      </c>
      <c r="AJ115" s="104">
        <f t="shared" si="66"/>
        <v>0</v>
      </c>
      <c r="AK115" s="104">
        <f t="shared" si="66"/>
        <v>242279</v>
      </c>
      <c r="AL115" s="104">
        <f t="shared" si="66"/>
        <v>0</v>
      </c>
      <c r="AM115" s="104">
        <f t="shared" si="66"/>
        <v>234839</v>
      </c>
      <c r="AN115" s="104">
        <f t="shared" si="66"/>
        <v>26664</v>
      </c>
      <c r="AO115" s="104">
        <f t="shared" si="66"/>
        <v>261503</v>
      </c>
      <c r="AP115" s="104">
        <f t="shared" si="66"/>
        <v>0</v>
      </c>
      <c r="AQ115" s="104">
        <f t="shared" si="66"/>
        <v>264064</v>
      </c>
      <c r="AR115" s="104">
        <f t="shared" si="66"/>
        <v>0</v>
      </c>
      <c r="AS115" s="104">
        <f t="shared" si="66"/>
        <v>0</v>
      </c>
      <c r="AT115" s="104">
        <f t="shared" si="66"/>
        <v>261503</v>
      </c>
      <c r="AU115" s="104">
        <f t="shared" si="66"/>
        <v>264064</v>
      </c>
      <c r="AV115" s="104">
        <f t="shared" si="66"/>
        <v>1850</v>
      </c>
      <c r="AW115" s="104">
        <f aca="true" t="shared" si="67" ref="AW115:BC115">AW117+AW121+AW125+AW146+AW162+AW168</f>
        <v>1850</v>
      </c>
      <c r="AX115" s="104">
        <f t="shared" si="67"/>
        <v>263353</v>
      </c>
      <c r="AY115" s="104">
        <f t="shared" si="67"/>
        <v>265914</v>
      </c>
      <c r="AZ115" s="104">
        <f t="shared" si="67"/>
        <v>0</v>
      </c>
      <c r="BA115" s="104">
        <f t="shared" si="67"/>
        <v>0</v>
      </c>
      <c r="BB115" s="104">
        <f t="shared" si="67"/>
        <v>263353</v>
      </c>
      <c r="BC115" s="104">
        <f t="shared" si="67"/>
        <v>265914</v>
      </c>
      <c r="BD115" s="53"/>
      <c r="BE115" s="53"/>
      <c r="BF115" s="104">
        <f aca="true" t="shared" si="68" ref="BF115:BP115">BF117+BF121+BF125+BF146+BF162+BF168</f>
        <v>263353</v>
      </c>
      <c r="BG115" s="104">
        <f t="shared" si="68"/>
        <v>265914</v>
      </c>
      <c r="BH115" s="104">
        <f>BH117+BH121+BH125+BH146+BH162+BH168</f>
        <v>64548</v>
      </c>
      <c r="BI115" s="104">
        <f>BI117+BI121+BI125+BI146+BI162+BI168</f>
        <v>52866</v>
      </c>
      <c r="BJ115" s="104">
        <f>BJ117+BJ121+BJ125+BJ146+BJ162+BJ168</f>
        <v>327901</v>
      </c>
      <c r="BK115" s="104">
        <f>BK117+BK121+BK125+BK146+BK162+BK168</f>
        <v>318780</v>
      </c>
      <c r="BL115" s="104">
        <f t="shared" si="68"/>
        <v>0</v>
      </c>
      <c r="BM115" s="104">
        <f t="shared" si="68"/>
        <v>0</v>
      </c>
      <c r="BN115" s="104">
        <f t="shared" si="68"/>
        <v>327901</v>
      </c>
      <c r="BO115" s="104"/>
      <c r="BP115" s="104">
        <f t="shared" si="68"/>
        <v>318780</v>
      </c>
      <c r="BQ115" s="104">
        <f>BQ117+BQ121+BQ125+BQ146+BQ162+BQ168</f>
        <v>561789</v>
      </c>
      <c r="BR115" s="104">
        <f>BR117+BR121+BR125+BR146+BR162+BR168</f>
        <v>880569</v>
      </c>
      <c r="BS115" s="104">
        <f>BS117+BS121+BS125+BS146+BS162+BS168</f>
        <v>840207</v>
      </c>
      <c r="BT115" s="7"/>
      <c r="BU115" s="7"/>
      <c r="BV115" s="7"/>
      <c r="BW115" s="7"/>
    </row>
    <row r="116" spans="1:71" ht="16.5">
      <c r="A116" s="107"/>
      <c r="B116" s="42"/>
      <c r="C116" s="42"/>
      <c r="D116" s="43"/>
      <c r="E116" s="42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8"/>
      <c r="BR116" s="46"/>
      <c r="BS116" s="46"/>
    </row>
    <row r="117" spans="1:75" s="12" customFormat="1" ht="18.75" hidden="1">
      <c r="A117" s="57" t="s">
        <v>41</v>
      </c>
      <c r="B117" s="58" t="s">
        <v>138</v>
      </c>
      <c r="C117" s="58" t="s">
        <v>151</v>
      </c>
      <c r="D117" s="70"/>
      <c r="E117" s="58"/>
      <c r="F117" s="71">
        <f aca="true" t="shared" si="69" ref="F117:V118">F118</f>
        <v>6711</v>
      </c>
      <c r="G117" s="71">
        <f t="shared" si="69"/>
        <v>-1070</v>
      </c>
      <c r="H117" s="71">
        <f t="shared" si="69"/>
        <v>5641</v>
      </c>
      <c r="I117" s="71">
        <f t="shared" si="69"/>
        <v>0</v>
      </c>
      <c r="J117" s="71">
        <f t="shared" si="69"/>
        <v>0</v>
      </c>
      <c r="K117" s="71">
        <f t="shared" si="69"/>
        <v>0</v>
      </c>
      <c r="L117" s="71">
        <f t="shared" si="69"/>
        <v>0</v>
      </c>
      <c r="M117" s="71">
        <f t="shared" si="69"/>
        <v>0</v>
      </c>
      <c r="N117" s="71">
        <f t="shared" si="69"/>
        <v>0</v>
      </c>
      <c r="O117" s="71">
        <f t="shared" si="69"/>
        <v>0</v>
      </c>
      <c r="P117" s="71">
        <f t="shared" si="69"/>
        <v>0</v>
      </c>
      <c r="Q117" s="71">
        <f t="shared" si="69"/>
        <v>0</v>
      </c>
      <c r="R117" s="71">
        <f t="shared" si="69"/>
        <v>0</v>
      </c>
      <c r="S117" s="71">
        <f t="shared" si="69"/>
        <v>0</v>
      </c>
      <c r="T117" s="71">
        <f t="shared" si="69"/>
        <v>0</v>
      </c>
      <c r="U117" s="71">
        <f t="shared" si="69"/>
        <v>0</v>
      </c>
      <c r="V117" s="71">
        <f t="shared" si="69"/>
        <v>0</v>
      </c>
      <c r="W117" s="71">
        <f aca="true" t="shared" si="70" ref="V117:AK118">W118</f>
        <v>0</v>
      </c>
      <c r="X117" s="71">
        <f t="shared" si="70"/>
        <v>0</v>
      </c>
      <c r="Y117" s="71">
        <f t="shared" si="70"/>
        <v>0</v>
      </c>
      <c r="Z117" s="71">
        <f t="shared" si="70"/>
        <v>0</v>
      </c>
      <c r="AA117" s="71">
        <f t="shared" si="70"/>
        <v>0</v>
      </c>
      <c r="AB117" s="71">
        <f t="shared" si="70"/>
        <v>0</v>
      </c>
      <c r="AC117" s="71">
        <f t="shared" si="70"/>
        <v>0</v>
      </c>
      <c r="AD117" s="71">
        <f t="shared" si="70"/>
        <v>0</v>
      </c>
      <c r="AE117" s="71"/>
      <c r="AF117" s="71">
        <f t="shared" si="70"/>
        <v>0</v>
      </c>
      <c r="AG117" s="71">
        <f t="shared" si="70"/>
        <v>0</v>
      </c>
      <c r="AH117" s="71">
        <f t="shared" si="70"/>
        <v>0</v>
      </c>
      <c r="AI117" s="71">
        <f t="shared" si="70"/>
        <v>0</v>
      </c>
      <c r="AJ117" s="71">
        <f t="shared" si="70"/>
        <v>0</v>
      </c>
      <c r="AK117" s="71">
        <f t="shared" si="70"/>
        <v>0</v>
      </c>
      <c r="AL117" s="71">
        <f aca="true" t="shared" si="71" ref="AI117:AM118">AL118</f>
        <v>0</v>
      </c>
      <c r="AM117" s="71">
        <f t="shared" si="71"/>
        <v>0</v>
      </c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90"/>
      <c r="BR117" s="61"/>
      <c r="BS117" s="61"/>
      <c r="BT117" s="11"/>
      <c r="BU117" s="11"/>
      <c r="BV117" s="11"/>
      <c r="BW117" s="11"/>
    </row>
    <row r="118" spans="1:75" s="14" customFormat="1" ht="49.5" customHeight="1" hidden="1">
      <c r="A118" s="66" t="s">
        <v>152</v>
      </c>
      <c r="B118" s="72" t="s">
        <v>138</v>
      </c>
      <c r="C118" s="72" t="s">
        <v>151</v>
      </c>
      <c r="D118" s="73" t="s">
        <v>42</v>
      </c>
      <c r="E118" s="72"/>
      <c r="F118" s="74">
        <f t="shared" si="69"/>
        <v>6711</v>
      </c>
      <c r="G118" s="74">
        <f t="shared" si="69"/>
        <v>-1070</v>
      </c>
      <c r="H118" s="74">
        <f t="shared" si="69"/>
        <v>5641</v>
      </c>
      <c r="I118" s="74">
        <f t="shared" si="69"/>
        <v>0</v>
      </c>
      <c r="J118" s="74">
        <f t="shared" si="69"/>
        <v>0</v>
      </c>
      <c r="K118" s="74">
        <f t="shared" si="69"/>
        <v>0</v>
      </c>
      <c r="L118" s="74">
        <f t="shared" si="69"/>
        <v>0</v>
      </c>
      <c r="M118" s="74">
        <f t="shared" si="69"/>
        <v>0</v>
      </c>
      <c r="N118" s="74">
        <f t="shared" si="69"/>
        <v>0</v>
      </c>
      <c r="O118" s="74">
        <f t="shared" si="69"/>
        <v>0</v>
      </c>
      <c r="P118" s="74">
        <f t="shared" si="69"/>
        <v>0</v>
      </c>
      <c r="Q118" s="74">
        <f t="shared" si="69"/>
        <v>0</v>
      </c>
      <c r="R118" s="74">
        <f t="shared" si="69"/>
        <v>0</v>
      </c>
      <c r="S118" s="74">
        <f t="shared" si="69"/>
        <v>0</v>
      </c>
      <c r="T118" s="74">
        <f t="shared" si="69"/>
        <v>0</v>
      </c>
      <c r="U118" s="74">
        <f t="shared" si="69"/>
        <v>0</v>
      </c>
      <c r="V118" s="74">
        <f t="shared" si="70"/>
        <v>0</v>
      </c>
      <c r="W118" s="74">
        <f t="shared" si="70"/>
        <v>0</v>
      </c>
      <c r="X118" s="74">
        <f t="shared" si="70"/>
        <v>0</v>
      </c>
      <c r="Y118" s="74">
        <f t="shared" si="70"/>
        <v>0</v>
      </c>
      <c r="Z118" s="74">
        <f t="shared" si="70"/>
        <v>0</v>
      </c>
      <c r="AA118" s="74">
        <f t="shared" si="70"/>
        <v>0</v>
      </c>
      <c r="AB118" s="74">
        <f t="shared" si="70"/>
        <v>0</v>
      </c>
      <c r="AC118" s="74">
        <f t="shared" si="70"/>
        <v>0</v>
      </c>
      <c r="AD118" s="74">
        <f t="shared" si="70"/>
        <v>0</v>
      </c>
      <c r="AE118" s="74"/>
      <c r="AF118" s="74">
        <f t="shared" si="70"/>
        <v>0</v>
      </c>
      <c r="AG118" s="74">
        <f t="shared" si="70"/>
        <v>0</v>
      </c>
      <c r="AH118" s="74">
        <f t="shared" si="70"/>
        <v>0</v>
      </c>
      <c r="AI118" s="74">
        <f t="shared" si="71"/>
        <v>0</v>
      </c>
      <c r="AJ118" s="74">
        <f t="shared" si="71"/>
        <v>0</v>
      </c>
      <c r="AK118" s="74">
        <f t="shared" si="71"/>
        <v>0</v>
      </c>
      <c r="AL118" s="74">
        <f t="shared" si="71"/>
        <v>0</v>
      </c>
      <c r="AM118" s="74">
        <f t="shared" si="71"/>
        <v>0</v>
      </c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87"/>
      <c r="BR118" s="65"/>
      <c r="BS118" s="65"/>
      <c r="BT118" s="13"/>
      <c r="BU118" s="13"/>
      <c r="BV118" s="13"/>
      <c r="BW118" s="13"/>
    </row>
    <row r="119" spans="1:75" s="16" customFormat="1" ht="82.5" customHeight="1" hidden="1">
      <c r="A119" s="66" t="s">
        <v>240</v>
      </c>
      <c r="B119" s="72" t="s">
        <v>138</v>
      </c>
      <c r="C119" s="72" t="s">
        <v>151</v>
      </c>
      <c r="D119" s="73" t="s">
        <v>42</v>
      </c>
      <c r="E119" s="72" t="s">
        <v>153</v>
      </c>
      <c r="F119" s="64">
        <v>6711</v>
      </c>
      <c r="G119" s="64">
        <f>H119-F119</f>
        <v>-1070</v>
      </c>
      <c r="H119" s="64">
        <v>5641</v>
      </c>
      <c r="I119" s="67"/>
      <c r="J119" s="67"/>
      <c r="K119" s="67"/>
      <c r="L119" s="67"/>
      <c r="M119" s="64"/>
      <c r="N119" s="64">
        <f>O119-M119</f>
        <v>0</v>
      </c>
      <c r="O119" s="64">
        <f aca="true" t="shared" si="72" ref="O119:U119">J119+L119</f>
        <v>0</v>
      </c>
      <c r="P119" s="64">
        <f t="shared" si="72"/>
        <v>0</v>
      </c>
      <c r="Q119" s="64">
        <f t="shared" si="72"/>
        <v>0</v>
      </c>
      <c r="R119" s="64">
        <f t="shared" si="72"/>
        <v>0</v>
      </c>
      <c r="S119" s="64">
        <f t="shared" si="72"/>
        <v>0</v>
      </c>
      <c r="T119" s="64">
        <f t="shared" si="72"/>
        <v>0</v>
      </c>
      <c r="U119" s="64">
        <f t="shared" si="72"/>
        <v>0</v>
      </c>
      <c r="V119" s="64">
        <f aca="true" t="shared" si="73" ref="V119:AB119">Q119+S119</f>
        <v>0</v>
      </c>
      <c r="W119" s="64">
        <f t="shared" si="73"/>
        <v>0</v>
      </c>
      <c r="X119" s="64">
        <f t="shared" si="73"/>
        <v>0</v>
      </c>
      <c r="Y119" s="64">
        <f t="shared" si="73"/>
        <v>0</v>
      </c>
      <c r="Z119" s="64">
        <f t="shared" si="73"/>
        <v>0</v>
      </c>
      <c r="AA119" s="64">
        <f t="shared" si="73"/>
        <v>0</v>
      </c>
      <c r="AB119" s="64">
        <f t="shared" si="73"/>
        <v>0</v>
      </c>
      <c r="AC119" s="64">
        <f>X119+Z119</f>
        <v>0</v>
      </c>
      <c r="AD119" s="64">
        <f>Y119+AA119</f>
        <v>0</v>
      </c>
      <c r="AE119" s="64"/>
      <c r="AF119" s="64">
        <f>Y119+AA119</f>
        <v>0</v>
      </c>
      <c r="AG119" s="64">
        <f>AB119+AD119</f>
        <v>0</v>
      </c>
      <c r="AH119" s="64">
        <f aca="true" t="shared" si="74" ref="AH119:AM119">Z119+AB119</f>
        <v>0</v>
      </c>
      <c r="AI119" s="64">
        <f t="shared" si="74"/>
        <v>0</v>
      </c>
      <c r="AJ119" s="64">
        <f t="shared" si="74"/>
        <v>0</v>
      </c>
      <c r="AK119" s="64">
        <f t="shared" si="74"/>
        <v>0</v>
      </c>
      <c r="AL119" s="64">
        <f t="shared" si="74"/>
        <v>0</v>
      </c>
      <c r="AM119" s="64">
        <f t="shared" si="74"/>
        <v>0</v>
      </c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7"/>
      <c r="BR119" s="68"/>
      <c r="BS119" s="68"/>
      <c r="BT119" s="15"/>
      <c r="BU119" s="15"/>
      <c r="BV119" s="15"/>
      <c r="BW119" s="15"/>
    </row>
    <row r="120" spans="1:71" ht="14.25" hidden="1">
      <c r="A120" s="107"/>
      <c r="B120" s="42"/>
      <c r="C120" s="42"/>
      <c r="D120" s="43"/>
      <c r="E120" s="42"/>
      <c r="F120" s="47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7"/>
      <c r="AL120" s="47"/>
      <c r="AM120" s="47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8"/>
      <c r="BR120" s="46"/>
      <c r="BS120" s="46"/>
    </row>
    <row r="121" spans="1:75" s="12" customFormat="1" ht="18.75">
      <c r="A121" s="57" t="s">
        <v>43</v>
      </c>
      <c r="B121" s="58" t="s">
        <v>138</v>
      </c>
      <c r="C121" s="58" t="s">
        <v>139</v>
      </c>
      <c r="D121" s="70"/>
      <c r="E121" s="58"/>
      <c r="F121" s="60">
        <f aca="true" t="shared" si="75" ref="F121:V122">F122</f>
        <v>3270</v>
      </c>
      <c r="G121" s="60">
        <f t="shared" si="75"/>
        <v>199</v>
      </c>
      <c r="H121" s="60">
        <f t="shared" si="75"/>
        <v>3469</v>
      </c>
      <c r="I121" s="60">
        <f t="shared" si="75"/>
        <v>0</v>
      </c>
      <c r="J121" s="60">
        <f t="shared" si="75"/>
        <v>3715</v>
      </c>
      <c r="K121" s="60">
        <f t="shared" si="75"/>
        <v>0</v>
      </c>
      <c r="L121" s="60">
        <f t="shared" si="75"/>
        <v>0</v>
      </c>
      <c r="M121" s="60">
        <f t="shared" si="75"/>
        <v>3715</v>
      </c>
      <c r="N121" s="60">
        <f t="shared" si="75"/>
        <v>-408</v>
      </c>
      <c r="O121" s="60">
        <f t="shared" si="75"/>
        <v>3307</v>
      </c>
      <c r="P121" s="60">
        <f t="shared" si="75"/>
        <v>0</v>
      </c>
      <c r="Q121" s="60">
        <f t="shared" si="75"/>
        <v>3307</v>
      </c>
      <c r="R121" s="60">
        <f t="shared" si="75"/>
        <v>0</v>
      </c>
      <c r="S121" s="60">
        <f t="shared" si="75"/>
        <v>0</v>
      </c>
      <c r="T121" s="60">
        <f t="shared" si="75"/>
        <v>3307</v>
      </c>
      <c r="U121" s="60">
        <f t="shared" si="75"/>
        <v>3307</v>
      </c>
      <c r="V121" s="60">
        <f t="shared" si="75"/>
        <v>0</v>
      </c>
      <c r="W121" s="60">
        <f aca="true" t="shared" si="76" ref="V121:AK122">W122</f>
        <v>0</v>
      </c>
      <c r="X121" s="60">
        <f t="shared" si="76"/>
        <v>3307</v>
      </c>
      <c r="Y121" s="60">
        <f t="shared" si="76"/>
        <v>3307</v>
      </c>
      <c r="Z121" s="60">
        <f t="shared" si="76"/>
        <v>0</v>
      </c>
      <c r="AA121" s="60">
        <f t="shared" si="76"/>
        <v>3307</v>
      </c>
      <c r="AB121" s="60">
        <f t="shared" si="76"/>
        <v>3307</v>
      </c>
      <c r="AC121" s="60">
        <f t="shared" si="76"/>
        <v>0</v>
      </c>
      <c r="AD121" s="60">
        <f t="shared" si="76"/>
        <v>0</v>
      </c>
      <c r="AE121" s="60"/>
      <c r="AF121" s="60">
        <f t="shared" si="76"/>
        <v>3307</v>
      </c>
      <c r="AG121" s="60">
        <f t="shared" si="76"/>
        <v>0</v>
      </c>
      <c r="AH121" s="60">
        <f t="shared" si="76"/>
        <v>3307</v>
      </c>
      <c r="AI121" s="60">
        <f t="shared" si="76"/>
        <v>0</v>
      </c>
      <c r="AJ121" s="60">
        <f t="shared" si="76"/>
        <v>0</v>
      </c>
      <c r="AK121" s="60">
        <f t="shared" si="76"/>
        <v>3307</v>
      </c>
      <c r="AL121" s="60">
        <f aca="true" t="shared" si="77" ref="AI121:AZ122">AL122</f>
        <v>0</v>
      </c>
      <c r="AM121" s="60">
        <f t="shared" si="77"/>
        <v>3307</v>
      </c>
      <c r="AN121" s="60">
        <f t="shared" si="77"/>
        <v>0</v>
      </c>
      <c r="AO121" s="60">
        <f t="shared" si="77"/>
        <v>3307</v>
      </c>
      <c r="AP121" s="60">
        <f t="shared" si="77"/>
        <v>0</v>
      </c>
      <c r="AQ121" s="60">
        <f t="shared" si="77"/>
        <v>3307</v>
      </c>
      <c r="AR121" s="60">
        <f t="shared" si="77"/>
        <v>0</v>
      </c>
      <c r="AS121" s="60">
        <f t="shared" si="77"/>
        <v>0</v>
      </c>
      <c r="AT121" s="60">
        <f t="shared" si="77"/>
        <v>3307</v>
      </c>
      <c r="AU121" s="60">
        <f t="shared" si="77"/>
        <v>3307</v>
      </c>
      <c r="AV121" s="60">
        <f t="shared" si="77"/>
        <v>0</v>
      </c>
      <c r="AW121" s="60">
        <f t="shared" si="77"/>
        <v>0</v>
      </c>
      <c r="AX121" s="60">
        <f t="shared" si="77"/>
        <v>3307</v>
      </c>
      <c r="AY121" s="60">
        <f t="shared" si="77"/>
        <v>3307</v>
      </c>
      <c r="AZ121" s="60">
        <f t="shared" si="77"/>
        <v>0</v>
      </c>
      <c r="BA121" s="60">
        <f aca="true" t="shared" si="78" ref="AZ121:BC122">BA122</f>
        <v>0</v>
      </c>
      <c r="BB121" s="60">
        <f t="shared" si="78"/>
        <v>3307</v>
      </c>
      <c r="BC121" s="60">
        <f t="shared" si="78"/>
        <v>3307</v>
      </c>
      <c r="BD121" s="61"/>
      <c r="BE121" s="61"/>
      <c r="BF121" s="60">
        <f aca="true" t="shared" si="79" ref="BF121:BS122">BF122</f>
        <v>3307</v>
      </c>
      <c r="BG121" s="60">
        <f t="shared" si="79"/>
        <v>3307</v>
      </c>
      <c r="BH121" s="60">
        <f t="shared" si="79"/>
        <v>0</v>
      </c>
      <c r="BI121" s="60">
        <f t="shared" si="79"/>
        <v>0</v>
      </c>
      <c r="BJ121" s="60">
        <f t="shared" si="79"/>
        <v>3307</v>
      </c>
      <c r="BK121" s="60">
        <f t="shared" si="79"/>
        <v>3307</v>
      </c>
      <c r="BL121" s="60">
        <f t="shared" si="79"/>
        <v>0</v>
      </c>
      <c r="BM121" s="60">
        <f t="shared" si="79"/>
        <v>0</v>
      </c>
      <c r="BN121" s="60">
        <f t="shared" si="79"/>
        <v>3307</v>
      </c>
      <c r="BO121" s="60"/>
      <c r="BP121" s="60">
        <f t="shared" si="79"/>
        <v>3307</v>
      </c>
      <c r="BQ121" s="60">
        <f t="shared" si="79"/>
        <v>15000</v>
      </c>
      <c r="BR121" s="60">
        <f t="shared" si="79"/>
        <v>18307</v>
      </c>
      <c r="BS121" s="60">
        <f t="shared" si="79"/>
        <v>18307</v>
      </c>
      <c r="BT121" s="11"/>
      <c r="BU121" s="11"/>
      <c r="BV121" s="11"/>
      <c r="BW121" s="11"/>
    </row>
    <row r="122" spans="1:75" s="14" customFormat="1" ht="23.25" customHeight="1">
      <c r="A122" s="66" t="s">
        <v>149</v>
      </c>
      <c r="B122" s="72" t="s">
        <v>138</v>
      </c>
      <c r="C122" s="72" t="s">
        <v>139</v>
      </c>
      <c r="D122" s="73" t="s">
        <v>150</v>
      </c>
      <c r="E122" s="72"/>
      <c r="F122" s="64">
        <f t="shared" si="75"/>
        <v>3270</v>
      </c>
      <c r="G122" s="64">
        <f t="shared" si="75"/>
        <v>199</v>
      </c>
      <c r="H122" s="64">
        <f t="shared" si="75"/>
        <v>3469</v>
      </c>
      <c r="I122" s="64">
        <f t="shared" si="75"/>
        <v>0</v>
      </c>
      <c r="J122" s="64">
        <f t="shared" si="75"/>
        <v>3715</v>
      </c>
      <c r="K122" s="64">
        <f t="shared" si="75"/>
        <v>0</v>
      </c>
      <c r="L122" s="64">
        <f t="shared" si="75"/>
        <v>0</v>
      </c>
      <c r="M122" s="64">
        <f t="shared" si="75"/>
        <v>3715</v>
      </c>
      <c r="N122" s="64">
        <f t="shared" si="75"/>
        <v>-408</v>
      </c>
      <c r="O122" s="64">
        <f t="shared" si="75"/>
        <v>3307</v>
      </c>
      <c r="P122" s="64">
        <f t="shared" si="75"/>
        <v>0</v>
      </c>
      <c r="Q122" s="64">
        <f t="shared" si="75"/>
        <v>3307</v>
      </c>
      <c r="R122" s="64">
        <f t="shared" si="75"/>
        <v>0</v>
      </c>
      <c r="S122" s="64">
        <f t="shared" si="75"/>
        <v>0</v>
      </c>
      <c r="T122" s="64">
        <f t="shared" si="75"/>
        <v>3307</v>
      </c>
      <c r="U122" s="64">
        <f t="shared" si="75"/>
        <v>3307</v>
      </c>
      <c r="V122" s="64">
        <f t="shared" si="76"/>
        <v>0</v>
      </c>
      <c r="W122" s="64">
        <f t="shared" si="76"/>
        <v>0</v>
      </c>
      <c r="X122" s="64">
        <f t="shared" si="76"/>
        <v>3307</v>
      </c>
      <c r="Y122" s="64">
        <f t="shared" si="76"/>
        <v>3307</v>
      </c>
      <c r="Z122" s="64">
        <f t="shared" si="76"/>
        <v>0</v>
      </c>
      <c r="AA122" s="64">
        <f t="shared" si="76"/>
        <v>3307</v>
      </c>
      <c r="AB122" s="64">
        <f t="shared" si="76"/>
        <v>3307</v>
      </c>
      <c r="AC122" s="64">
        <f t="shared" si="76"/>
        <v>0</v>
      </c>
      <c r="AD122" s="64">
        <f t="shared" si="76"/>
        <v>0</v>
      </c>
      <c r="AE122" s="64"/>
      <c r="AF122" s="64">
        <f t="shared" si="76"/>
        <v>3307</v>
      </c>
      <c r="AG122" s="64">
        <f t="shared" si="76"/>
        <v>0</v>
      </c>
      <c r="AH122" s="64">
        <f t="shared" si="76"/>
        <v>3307</v>
      </c>
      <c r="AI122" s="64">
        <f t="shared" si="77"/>
        <v>0</v>
      </c>
      <c r="AJ122" s="64">
        <f t="shared" si="77"/>
        <v>0</v>
      </c>
      <c r="AK122" s="64">
        <f t="shared" si="77"/>
        <v>3307</v>
      </c>
      <c r="AL122" s="64">
        <f t="shared" si="77"/>
        <v>0</v>
      </c>
      <c r="AM122" s="64">
        <f t="shared" si="77"/>
        <v>3307</v>
      </c>
      <c r="AN122" s="64">
        <f t="shared" si="77"/>
        <v>0</v>
      </c>
      <c r="AO122" s="64">
        <f t="shared" si="77"/>
        <v>3307</v>
      </c>
      <c r="AP122" s="64">
        <f t="shared" si="77"/>
        <v>0</v>
      </c>
      <c r="AQ122" s="64">
        <f t="shared" si="77"/>
        <v>3307</v>
      </c>
      <c r="AR122" s="64">
        <f t="shared" si="77"/>
        <v>0</v>
      </c>
      <c r="AS122" s="64">
        <f t="shared" si="77"/>
        <v>0</v>
      </c>
      <c r="AT122" s="64">
        <f t="shared" si="77"/>
        <v>3307</v>
      </c>
      <c r="AU122" s="64">
        <f t="shared" si="77"/>
        <v>3307</v>
      </c>
      <c r="AV122" s="64">
        <f t="shared" si="77"/>
        <v>0</v>
      </c>
      <c r="AW122" s="64">
        <f t="shared" si="77"/>
        <v>0</v>
      </c>
      <c r="AX122" s="64">
        <f t="shared" si="77"/>
        <v>3307</v>
      </c>
      <c r="AY122" s="64">
        <f t="shared" si="77"/>
        <v>3307</v>
      </c>
      <c r="AZ122" s="64">
        <f t="shared" si="78"/>
        <v>0</v>
      </c>
      <c r="BA122" s="64">
        <f t="shared" si="78"/>
        <v>0</v>
      </c>
      <c r="BB122" s="64">
        <f t="shared" si="78"/>
        <v>3307</v>
      </c>
      <c r="BC122" s="64">
        <f t="shared" si="78"/>
        <v>3307</v>
      </c>
      <c r="BD122" s="65"/>
      <c r="BE122" s="65"/>
      <c r="BF122" s="64">
        <f t="shared" si="79"/>
        <v>3307</v>
      </c>
      <c r="BG122" s="64">
        <f t="shared" si="79"/>
        <v>3307</v>
      </c>
      <c r="BH122" s="64">
        <f t="shared" si="79"/>
        <v>0</v>
      </c>
      <c r="BI122" s="64">
        <f t="shared" si="79"/>
        <v>0</v>
      </c>
      <c r="BJ122" s="64">
        <f t="shared" si="79"/>
        <v>3307</v>
      </c>
      <c r="BK122" s="64">
        <f t="shared" si="79"/>
        <v>3307</v>
      </c>
      <c r="BL122" s="64">
        <f t="shared" si="79"/>
        <v>0</v>
      </c>
      <c r="BM122" s="64">
        <f t="shared" si="79"/>
        <v>0</v>
      </c>
      <c r="BN122" s="64">
        <f t="shared" si="79"/>
        <v>3307</v>
      </c>
      <c r="BO122" s="64"/>
      <c r="BP122" s="64">
        <f t="shared" si="79"/>
        <v>3307</v>
      </c>
      <c r="BQ122" s="64">
        <f t="shared" si="79"/>
        <v>15000</v>
      </c>
      <c r="BR122" s="64">
        <f t="shared" si="79"/>
        <v>18307</v>
      </c>
      <c r="BS122" s="64">
        <f t="shared" si="79"/>
        <v>18307</v>
      </c>
      <c r="BT122" s="13"/>
      <c r="BU122" s="13"/>
      <c r="BV122" s="13"/>
      <c r="BW122" s="13"/>
    </row>
    <row r="123" spans="1:75" s="16" customFormat="1" ht="69" customHeight="1">
      <c r="A123" s="66" t="s">
        <v>140</v>
      </c>
      <c r="B123" s="72" t="s">
        <v>138</v>
      </c>
      <c r="C123" s="72" t="s">
        <v>139</v>
      </c>
      <c r="D123" s="73" t="s">
        <v>150</v>
      </c>
      <c r="E123" s="72" t="s">
        <v>141</v>
      </c>
      <c r="F123" s="64">
        <v>3270</v>
      </c>
      <c r="G123" s="64">
        <f>H123-F123</f>
        <v>199</v>
      </c>
      <c r="H123" s="64">
        <v>3469</v>
      </c>
      <c r="I123" s="64"/>
      <c r="J123" s="64">
        <v>3715</v>
      </c>
      <c r="K123" s="68"/>
      <c r="L123" s="68"/>
      <c r="M123" s="64">
        <v>3715</v>
      </c>
      <c r="N123" s="64">
        <f>O123-M123</f>
        <v>-408</v>
      </c>
      <c r="O123" s="64">
        <v>3307</v>
      </c>
      <c r="P123" s="64"/>
      <c r="Q123" s="64">
        <v>3307</v>
      </c>
      <c r="R123" s="68"/>
      <c r="S123" s="68"/>
      <c r="T123" s="64">
        <f>O123+R123</f>
        <v>3307</v>
      </c>
      <c r="U123" s="64">
        <f>Q123+S123</f>
        <v>3307</v>
      </c>
      <c r="V123" s="68"/>
      <c r="W123" s="68"/>
      <c r="X123" s="64">
        <f>T123+V123</f>
        <v>3307</v>
      </c>
      <c r="Y123" s="64">
        <f>U123+W123</f>
        <v>3307</v>
      </c>
      <c r="Z123" s="68"/>
      <c r="AA123" s="64">
        <f>X123+Z123</f>
        <v>3307</v>
      </c>
      <c r="AB123" s="64">
        <f>Y123</f>
        <v>3307</v>
      </c>
      <c r="AC123" s="68"/>
      <c r="AD123" s="68"/>
      <c r="AE123" s="68"/>
      <c r="AF123" s="64">
        <f>AA123+AC123</f>
        <v>3307</v>
      </c>
      <c r="AG123" s="68"/>
      <c r="AH123" s="64">
        <f>AB123</f>
        <v>3307</v>
      </c>
      <c r="AI123" s="68"/>
      <c r="AJ123" s="68"/>
      <c r="AK123" s="64">
        <f>AF123+AI123</f>
        <v>3307</v>
      </c>
      <c r="AL123" s="64">
        <f>AG123</f>
        <v>0</v>
      </c>
      <c r="AM123" s="64">
        <f>AH123+AJ123</f>
        <v>3307</v>
      </c>
      <c r="AN123" s="64">
        <f>AO123-AM123</f>
        <v>0</v>
      </c>
      <c r="AO123" s="64">
        <v>3307</v>
      </c>
      <c r="AP123" s="64"/>
      <c r="AQ123" s="64">
        <v>3307</v>
      </c>
      <c r="AR123" s="64"/>
      <c r="AS123" s="68"/>
      <c r="AT123" s="64">
        <f>AO123+AR123</f>
        <v>3307</v>
      </c>
      <c r="AU123" s="64">
        <f>AQ123+AS123</f>
        <v>3307</v>
      </c>
      <c r="AV123" s="68"/>
      <c r="AW123" s="68"/>
      <c r="AX123" s="64">
        <f>AT123+AV123</f>
        <v>3307</v>
      </c>
      <c r="AY123" s="64">
        <f>AU123</f>
        <v>3307</v>
      </c>
      <c r="AZ123" s="68"/>
      <c r="BA123" s="68"/>
      <c r="BB123" s="64">
        <f>AX123+AZ123</f>
        <v>3307</v>
      </c>
      <c r="BC123" s="64">
        <f>AY123+BA123</f>
        <v>3307</v>
      </c>
      <c r="BD123" s="68"/>
      <c r="BE123" s="68"/>
      <c r="BF123" s="64">
        <f>BB123+BD123</f>
        <v>3307</v>
      </c>
      <c r="BG123" s="64">
        <f>BC123+BE123</f>
        <v>3307</v>
      </c>
      <c r="BH123" s="68"/>
      <c r="BI123" s="68"/>
      <c r="BJ123" s="64">
        <f>BB123+BH123</f>
        <v>3307</v>
      </c>
      <c r="BK123" s="64">
        <f>BC123+BI123</f>
        <v>3307</v>
      </c>
      <c r="BL123" s="68"/>
      <c r="BM123" s="68"/>
      <c r="BN123" s="64">
        <f>BJ123+BL123</f>
        <v>3307</v>
      </c>
      <c r="BO123" s="64"/>
      <c r="BP123" s="64">
        <f>BK123+BM123</f>
        <v>3307</v>
      </c>
      <c r="BQ123" s="64">
        <f>BR123-BP123</f>
        <v>15000</v>
      </c>
      <c r="BR123" s="64">
        <v>18307</v>
      </c>
      <c r="BS123" s="64">
        <v>18307</v>
      </c>
      <c r="BT123" s="15"/>
      <c r="BU123" s="15"/>
      <c r="BV123" s="15"/>
      <c r="BW123" s="15"/>
    </row>
    <row r="124" spans="1:75" s="16" customFormat="1" ht="18" customHeight="1">
      <c r="A124" s="66"/>
      <c r="B124" s="72"/>
      <c r="C124" s="72"/>
      <c r="D124" s="73"/>
      <c r="E124" s="72"/>
      <c r="F124" s="103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4"/>
      <c r="AL124" s="64"/>
      <c r="AM124" s="64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7"/>
      <c r="BR124" s="68"/>
      <c r="BS124" s="68"/>
      <c r="BT124" s="15"/>
      <c r="BU124" s="15"/>
      <c r="BV124" s="15"/>
      <c r="BW124" s="15"/>
    </row>
    <row r="125" spans="1:75" s="16" customFormat="1" ht="18.75">
      <c r="A125" s="57" t="s">
        <v>44</v>
      </c>
      <c r="B125" s="58" t="s">
        <v>138</v>
      </c>
      <c r="C125" s="58" t="s">
        <v>154</v>
      </c>
      <c r="D125" s="70"/>
      <c r="E125" s="58"/>
      <c r="F125" s="71">
        <f aca="true" t="shared" si="80" ref="F125:O125">F126+F128+F131</f>
        <v>274994</v>
      </c>
      <c r="G125" s="71">
        <f t="shared" si="80"/>
        <v>94406</v>
      </c>
      <c r="H125" s="71">
        <f t="shared" si="80"/>
        <v>369400</v>
      </c>
      <c r="I125" s="71">
        <f t="shared" si="80"/>
        <v>0</v>
      </c>
      <c r="J125" s="71">
        <f t="shared" si="80"/>
        <v>412530</v>
      </c>
      <c r="K125" s="71">
        <f t="shared" si="80"/>
        <v>0</v>
      </c>
      <c r="L125" s="71">
        <f t="shared" si="80"/>
        <v>0</v>
      </c>
      <c r="M125" s="71">
        <f t="shared" si="80"/>
        <v>412530</v>
      </c>
      <c r="N125" s="71">
        <f t="shared" si="80"/>
        <v>-239355</v>
      </c>
      <c r="O125" s="71">
        <f t="shared" si="80"/>
        <v>173175</v>
      </c>
      <c r="P125" s="71">
        <f aca="true" t="shared" si="81" ref="P125:U125">P126+P128+P131</f>
        <v>0</v>
      </c>
      <c r="Q125" s="71">
        <f t="shared" si="81"/>
        <v>177686</v>
      </c>
      <c r="R125" s="71">
        <f t="shared" si="81"/>
        <v>0</v>
      </c>
      <c r="S125" s="71">
        <f t="shared" si="81"/>
        <v>0</v>
      </c>
      <c r="T125" s="71">
        <f t="shared" si="81"/>
        <v>173175</v>
      </c>
      <c r="U125" s="71">
        <f t="shared" si="81"/>
        <v>177686</v>
      </c>
      <c r="V125" s="71">
        <f aca="true" t="shared" si="82" ref="V125:AB125">V126+V128+V131</f>
        <v>0</v>
      </c>
      <c r="W125" s="71">
        <f t="shared" si="82"/>
        <v>0</v>
      </c>
      <c r="X125" s="71">
        <f t="shared" si="82"/>
        <v>173175</v>
      </c>
      <c r="Y125" s="71">
        <f t="shared" si="82"/>
        <v>177686</v>
      </c>
      <c r="Z125" s="71">
        <f t="shared" si="82"/>
        <v>0</v>
      </c>
      <c r="AA125" s="71">
        <f t="shared" si="82"/>
        <v>173175</v>
      </c>
      <c r="AB125" s="71">
        <f t="shared" si="82"/>
        <v>177686</v>
      </c>
      <c r="AC125" s="71">
        <f>AC126+AC128+AC131</f>
        <v>0</v>
      </c>
      <c r="AD125" s="71">
        <f>AD126+AD128+AD131</f>
        <v>0</v>
      </c>
      <c r="AE125" s="71"/>
      <c r="AF125" s="71">
        <f aca="true" t="shared" si="83" ref="AF125:AV125">AF126+AF128+AF131</f>
        <v>173175</v>
      </c>
      <c r="AG125" s="71">
        <f t="shared" si="83"/>
        <v>0</v>
      </c>
      <c r="AH125" s="71">
        <f t="shared" si="83"/>
        <v>177686</v>
      </c>
      <c r="AI125" s="71">
        <f t="shared" si="83"/>
        <v>0</v>
      </c>
      <c r="AJ125" s="71">
        <f t="shared" si="83"/>
        <v>0</v>
      </c>
      <c r="AK125" s="71">
        <f t="shared" si="83"/>
        <v>173175</v>
      </c>
      <c r="AL125" s="71">
        <f t="shared" si="83"/>
        <v>0</v>
      </c>
      <c r="AM125" s="71">
        <f t="shared" si="83"/>
        <v>177686</v>
      </c>
      <c r="AN125" s="71">
        <f t="shared" si="83"/>
        <v>17080</v>
      </c>
      <c r="AO125" s="71">
        <f t="shared" si="83"/>
        <v>194766</v>
      </c>
      <c r="AP125" s="71">
        <f t="shared" si="83"/>
        <v>0</v>
      </c>
      <c r="AQ125" s="71">
        <f t="shared" si="83"/>
        <v>197255</v>
      </c>
      <c r="AR125" s="71">
        <f t="shared" si="83"/>
        <v>0</v>
      </c>
      <c r="AS125" s="71">
        <f t="shared" si="83"/>
        <v>0</v>
      </c>
      <c r="AT125" s="71">
        <f t="shared" si="83"/>
        <v>194766</v>
      </c>
      <c r="AU125" s="71">
        <f t="shared" si="83"/>
        <v>197255</v>
      </c>
      <c r="AV125" s="71">
        <f t="shared" si="83"/>
        <v>0</v>
      </c>
      <c r="AW125" s="71">
        <f aca="true" t="shared" si="84" ref="AW125:BC125">AW126+AW128+AW131</f>
        <v>0</v>
      </c>
      <c r="AX125" s="71">
        <f t="shared" si="84"/>
        <v>194766</v>
      </c>
      <c r="AY125" s="71">
        <f t="shared" si="84"/>
        <v>197255</v>
      </c>
      <c r="AZ125" s="71">
        <f t="shared" si="84"/>
        <v>0</v>
      </c>
      <c r="BA125" s="71">
        <f t="shared" si="84"/>
        <v>0</v>
      </c>
      <c r="BB125" s="71">
        <f t="shared" si="84"/>
        <v>194766</v>
      </c>
      <c r="BC125" s="71">
        <f t="shared" si="84"/>
        <v>197255</v>
      </c>
      <c r="BD125" s="68"/>
      <c r="BE125" s="68"/>
      <c r="BF125" s="71">
        <f aca="true" t="shared" si="85" ref="BF125:BP125">BF126+BF128+BF131</f>
        <v>194766</v>
      </c>
      <c r="BG125" s="71">
        <f t="shared" si="85"/>
        <v>197255</v>
      </c>
      <c r="BH125" s="71">
        <f>BH126+BH128+BH131</f>
        <v>0</v>
      </c>
      <c r="BI125" s="71">
        <f>BI126+BI128+BI131</f>
        <v>0</v>
      </c>
      <c r="BJ125" s="71">
        <f>BJ126+BJ128+BJ131</f>
        <v>194766</v>
      </c>
      <c r="BK125" s="71">
        <f>BK126+BK128+BK131</f>
        <v>197255</v>
      </c>
      <c r="BL125" s="71">
        <f t="shared" si="85"/>
        <v>0</v>
      </c>
      <c r="BM125" s="71">
        <f t="shared" si="85"/>
        <v>0</v>
      </c>
      <c r="BN125" s="71">
        <f t="shared" si="85"/>
        <v>194766</v>
      </c>
      <c r="BO125" s="71"/>
      <c r="BP125" s="71">
        <f t="shared" si="85"/>
        <v>197255</v>
      </c>
      <c r="BQ125" s="71">
        <f>BQ126+BQ128+BQ131</f>
        <v>192551</v>
      </c>
      <c r="BR125" s="71">
        <f>BR126+BR128+BR131</f>
        <v>389806</v>
      </c>
      <c r="BS125" s="71">
        <f>BS126+BS128+BS131</f>
        <v>312371</v>
      </c>
      <c r="BT125" s="15"/>
      <c r="BU125" s="15"/>
      <c r="BV125" s="15"/>
      <c r="BW125" s="15"/>
    </row>
    <row r="126" spans="1:75" s="16" customFormat="1" ht="66.75" customHeight="1" hidden="1">
      <c r="A126" s="66" t="s">
        <v>136</v>
      </c>
      <c r="B126" s="72" t="s">
        <v>138</v>
      </c>
      <c r="C126" s="72" t="s">
        <v>154</v>
      </c>
      <c r="D126" s="73" t="s">
        <v>127</v>
      </c>
      <c r="E126" s="58"/>
      <c r="F126" s="71">
        <f aca="true" t="shared" si="86" ref="F126:AM126">F127</f>
        <v>0</v>
      </c>
      <c r="G126" s="74">
        <f t="shared" si="86"/>
        <v>9403</v>
      </c>
      <c r="H126" s="74">
        <f t="shared" si="86"/>
        <v>9403</v>
      </c>
      <c r="I126" s="74">
        <f t="shared" si="86"/>
        <v>0</v>
      </c>
      <c r="J126" s="74">
        <f t="shared" si="86"/>
        <v>9073</v>
      </c>
      <c r="K126" s="74">
        <f t="shared" si="86"/>
        <v>0</v>
      </c>
      <c r="L126" s="74">
        <f t="shared" si="86"/>
        <v>0</v>
      </c>
      <c r="M126" s="74">
        <f t="shared" si="86"/>
        <v>9073</v>
      </c>
      <c r="N126" s="74">
        <f t="shared" si="86"/>
        <v>-9073</v>
      </c>
      <c r="O126" s="74">
        <f t="shared" si="86"/>
        <v>0</v>
      </c>
      <c r="P126" s="74">
        <f t="shared" si="86"/>
        <v>0</v>
      </c>
      <c r="Q126" s="74">
        <f t="shared" si="86"/>
        <v>0</v>
      </c>
      <c r="R126" s="74">
        <f t="shared" si="86"/>
        <v>0</v>
      </c>
      <c r="S126" s="74">
        <f t="shared" si="86"/>
        <v>0</v>
      </c>
      <c r="T126" s="74">
        <f t="shared" si="86"/>
        <v>0</v>
      </c>
      <c r="U126" s="74">
        <f t="shared" si="86"/>
        <v>0</v>
      </c>
      <c r="V126" s="74">
        <f t="shared" si="86"/>
        <v>0</v>
      </c>
      <c r="W126" s="74">
        <f t="shared" si="86"/>
        <v>0</v>
      </c>
      <c r="X126" s="74">
        <f t="shared" si="86"/>
        <v>0</v>
      </c>
      <c r="Y126" s="74">
        <f t="shared" si="86"/>
        <v>0</v>
      </c>
      <c r="Z126" s="74">
        <f t="shared" si="86"/>
        <v>0</v>
      </c>
      <c r="AA126" s="74">
        <f t="shared" si="86"/>
        <v>0</v>
      </c>
      <c r="AB126" s="74">
        <f t="shared" si="86"/>
        <v>0</v>
      </c>
      <c r="AC126" s="74">
        <f t="shared" si="86"/>
        <v>0</v>
      </c>
      <c r="AD126" s="74">
        <f t="shared" si="86"/>
        <v>0</v>
      </c>
      <c r="AE126" s="74"/>
      <c r="AF126" s="74">
        <f t="shared" si="86"/>
        <v>0</v>
      </c>
      <c r="AG126" s="74">
        <f t="shared" si="86"/>
        <v>0</v>
      </c>
      <c r="AH126" s="74">
        <f t="shared" si="86"/>
        <v>0</v>
      </c>
      <c r="AI126" s="74">
        <f t="shared" si="86"/>
        <v>0</v>
      </c>
      <c r="AJ126" s="74">
        <f t="shared" si="86"/>
        <v>0</v>
      </c>
      <c r="AK126" s="74">
        <f t="shared" si="86"/>
        <v>0</v>
      </c>
      <c r="AL126" s="74">
        <f t="shared" si="86"/>
        <v>0</v>
      </c>
      <c r="AM126" s="74">
        <f t="shared" si="86"/>
        <v>0</v>
      </c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7"/>
      <c r="BR126" s="68"/>
      <c r="BS126" s="68"/>
      <c r="BT126" s="15"/>
      <c r="BU126" s="15"/>
      <c r="BV126" s="15"/>
      <c r="BW126" s="15"/>
    </row>
    <row r="127" spans="1:75" s="16" customFormat="1" ht="33.75" customHeight="1" hidden="1">
      <c r="A127" s="66" t="s">
        <v>220</v>
      </c>
      <c r="B127" s="72" t="s">
        <v>138</v>
      </c>
      <c r="C127" s="72" t="s">
        <v>154</v>
      </c>
      <c r="D127" s="73" t="s">
        <v>127</v>
      </c>
      <c r="E127" s="72" t="s">
        <v>221</v>
      </c>
      <c r="F127" s="71"/>
      <c r="G127" s="64">
        <f>H127-F127</f>
        <v>9403</v>
      </c>
      <c r="H127" s="74">
        <v>9403</v>
      </c>
      <c r="I127" s="74"/>
      <c r="J127" s="74">
        <v>9073</v>
      </c>
      <c r="K127" s="68"/>
      <c r="L127" s="68"/>
      <c r="M127" s="64">
        <v>9073</v>
      </c>
      <c r="N127" s="64">
        <f>O127-M127</f>
        <v>-9073</v>
      </c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7"/>
      <c r="BR127" s="68"/>
      <c r="BS127" s="68"/>
      <c r="BT127" s="15"/>
      <c r="BU127" s="15"/>
      <c r="BV127" s="15"/>
      <c r="BW127" s="15"/>
    </row>
    <row r="128" spans="1:75" s="16" customFormat="1" ht="18.75" customHeight="1">
      <c r="A128" s="66" t="s">
        <v>155</v>
      </c>
      <c r="B128" s="72" t="s">
        <v>138</v>
      </c>
      <c r="C128" s="72" t="s">
        <v>154</v>
      </c>
      <c r="D128" s="73" t="s">
        <v>156</v>
      </c>
      <c r="E128" s="72"/>
      <c r="F128" s="74">
        <f aca="true" t="shared" si="87" ref="F128:V129">F129</f>
        <v>1968</v>
      </c>
      <c r="G128" s="74">
        <f t="shared" si="87"/>
        <v>225</v>
      </c>
      <c r="H128" s="74">
        <f t="shared" si="87"/>
        <v>2193</v>
      </c>
      <c r="I128" s="74">
        <f t="shared" si="87"/>
        <v>0</v>
      </c>
      <c r="J128" s="74">
        <f t="shared" si="87"/>
        <v>2530</v>
      </c>
      <c r="K128" s="74">
        <f t="shared" si="87"/>
        <v>0</v>
      </c>
      <c r="L128" s="74">
        <f t="shared" si="87"/>
        <v>0</v>
      </c>
      <c r="M128" s="74">
        <f t="shared" si="87"/>
        <v>2530</v>
      </c>
      <c r="N128" s="74">
        <f t="shared" si="87"/>
        <v>-2530</v>
      </c>
      <c r="O128" s="74">
        <f t="shared" si="87"/>
        <v>0</v>
      </c>
      <c r="P128" s="74">
        <f t="shared" si="87"/>
        <v>0</v>
      </c>
      <c r="Q128" s="74">
        <f t="shared" si="87"/>
        <v>0</v>
      </c>
      <c r="R128" s="74">
        <f t="shared" si="87"/>
        <v>0</v>
      </c>
      <c r="S128" s="74">
        <f t="shared" si="87"/>
        <v>0</v>
      </c>
      <c r="T128" s="74">
        <f t="shared" si="87"/>
        <v>0</v>
      </c>
      <c r="U128" s="74">
        <f t="shared" si="87"/>
        <v>0</v>
      </c>
      <c r="V128" s="74">
        <f t="shared" si="87"/>
        <v>0</v>
      </c>
      <c r="W128" s="74">
        <f aca="true" t="shared" si="88" ref="V128:AK129">W129</f>
        <v>0</v>
      </c>
      <c r="X128" s="74">
        <f t="shared" si="88"/>
        <v>0</v>
      </c>
      <c r="Y128" s="74">
        <f t="shared" si="88"/>
        <v>0</v>
      </c>
      <c r="Z128" s="74">
        <f t="shared" si="88"/>
        <v>0</v>
      </c>
      <c r="AA128" s="74">
        <f t="shared" si="88"/>
        <v>0</v>
      </c>
      <c r="AB128" s="74">
        <f t="shared" si="88"/>
        <v>0</v>
      </c>
      <c r="AC128" s="74">
        <f t="shared" si="88"/>
        <v>0</v>
      </c>
      <c r="AD128" s="74">
        <f t="shared" si="88"/>
        <v>0</v>
      </c>
      <c r="AE128" s="74"/>
      <c r="AF128" s="74">
        <f t="shared" si="88"/>
        <v>0</v>
      </c>
      <c r="AG128" s="74">
        <f t="shared" si="88"/>
        <v>0</v>
      </c>
      <c r="AH128" s="74">
        <f t="shared" si="88"/>
        <v>0</v>
      </c>
      <c r="AI128" s="74">
        <f t="shared" si="88"/>
        <v>0</v>
      </c>
      <c r="AJ128" s="74">
        <f t="shared" si="88"/>
        <v>0</v>
      </c>
      <c r="AK128" s="74">
        <f t="shared" si="88"/>
        <v>0</v>
      </c>
      <c r="AL128" s="74">
        <f aca="true" t="shared" si="89" ref="AI128:AM129">AL129</f>
        <v>0</v>
      </c>
      <c r="AM128" s="74">
        <f t="shared" si="89"/>
        <v>0</v>
      </c>
      <c r="AN128" s="64">
        <f aca="true" t="shared" si="90" ref="AN128:BC129">AN129</f>
        <v>2543</v>
      </c>
      <c r="AO128" s="64">
        <f t="shared" si="90"/>
        <v>2543</v>
      </c>
      <c r="AP128" s="64">
        <f t="shared" si="90"/>
        <v>0</v>
      </c>
      <c r="AQ128" s="64">
        <f t="shared" si="90"/>
        <v>2543</v>
      </c>
      <c r="AR128" s="64">
        <f t="shared" si="90"/>
        <v>0</v>
      </c>
      <c r="AS128" s="64">
        <f t="shared" si="90"/>
        <v>0</v>
      </c>
      <c r="AT128" s="64">
        <f t="shared" si="90"/>
        <v>2543</v>
      </c>
      <c r="AU128" s="64">
        <f t="shared" si="90"/>
        <v>2543</v>
      </c>
      <c r="AV128" s="64">
        <f t="shared" si="90"/>
        <v>0</v>
      </c>
      <c r="AW128" s="64">
        <f t="shared" si="90"/>
        <v>0</v>
      </c>
      <c r="AX128" s="64">
        <f t="shared" si="90"/>
        <v>2543</v>
      </c>
      <c r="AY128" s="64">
        <f t="shared" si="90"/>
        <v>2543</v>
      </c>
      <c r="AZ128" s="64">
        <f t="shared" si="90"/>
        <v>0</v>
      </c>
      <c r="BA128" s="64">
        <f t="shared" si="90"/>
        <v>0</v>
      </c>
      <c r="BB128" s="64">
        <f t="shared" si="90"/>
        <v>2543</v>
      </c>
      <c r="BC128" s="64">
        <f t="shared" si="90"/>
        <v>2543</v>
      </c>
      <c r="BD128" s="68"/>
      <c r="BE128" s="68"/>
      <c r="BF128" s="64">
        <f aca="true" t="shared" si="91" ref="BF128:BS129">BF129</f>
        <v>2543</v>
      </c>
      <c r="BG128" s="64">
        <f t="shared" si="91"/>
        <v>2543</v>
      </c>
      <c r="BH128" s="64">
        <f t="shared" si="91"/>
        <v>0</v>
      </c>
      <c r="BI128" s="64">
        <f t="shared" si="91"/>
        <v>0</v>
      </c>
      <c r="BJ128" s="64">
        <f t="shared" si="91"/>
        <v>2543</v>
      </c>
      <c r="BK128" s="64">
        <f t="shared" si="91"/>
        <v>2543</v>
      </c>
      <c r="BL128" s="64">
        <f t="shared" si="91"/>
        <v>0</v>
      </c>
      <c r="BM128" s="64">
        <f t="shared" si="91"/>
        <v>0</v>
      </c>
      <c r="BN128" s="64">
        <f t="shared" si="91"/>
        <v>2543</v>
      </c>
      <c r="BO128" s="64"/>
      <c r="BP128" s="64">
        <f t="shared" si="91"/>
        <v>2543</v>
      </c>
      <c r="BQ128" s="64">
        <f t="shared" si="91"/>
        <v>553</v>
      </c>
      <c r="BR128" s="64">
        <f t="shared" si="91"/>
        <v>3096</v>
      </c>
      <c r="BS128" s="64">
        <f t="shared" si="91"/>
        <v>3096</v>
      </c>
      <c r="BT128" s="15"/>
      <c r="BU128" s="15"/>
      <c r="BV128" s="15"/>
      <c r="BW128" s="15"/>
    </row>
    <row r="129" spans="1:75" s="16" customFormat="1" ht="106.5" customHeight="1">
      <c r="A129" s="108" t="s">
        <v>373</v>
      </c>
      <c r="B129" s="72" t="s">
        <v>138</v>
      </c>
      <c r="C129" s="72" t="s">
        <v>154</v>
      </c>
      <c r="D129" s="73" t="s">
        <v>189</v>
      </c>
      <c r="E129" s="72"/>
      <c r="F129" s="74">
        <f t="shared" si="87"/>
        <v>1968</v>
      </c>
      <c r="G129" s="74">
        <f t="shared" si="87"/>
        <v>225</v>
      </c>
      <c r="H129" s="74">
        <f t="shared" si="87"/>
        <v>2193</v>
      </c>
      <c r="I129" s="74">
        <f t="shared" si="87"/>
        <v>0</v>
      </c>
      <c r="J129" s="74">
        <f t="shared" si="87"/>
        <v>2530</v>
      </c>
      <c r="K129" s="74">
        <f t="shared" si="87"/>
        <v>0</v>
      </c>
      <c r="L129" s="74">
        <f t="shared" si="87"/>
        <v>0</v>
      </c>
      <c r="M129" s="74">
        <f t="shared" si="87"/>
        <v>2530</v>
      </c>
      <c r="N129" s="74">
        <f t="shared" si="87"/>
        <v>-2530</v>
      </c>
      <c r="O129" s="74">
        <f t="shared" si="87"/>
        <v>0</v>
      </c>
      <c r="P129" s="74">
        <f t="shared" si="87"/>
        <v>0</v>
      </c>
      <c r="Q129" s="74">
        <f t="shared" si="87"/>
        <v>0</v>
      </c>
      <c r="R129" s="74">
        <f t="shared" si="87"/>
        <v>0</v>
      </c>
      <c r="S129" s="74">
        <f t="shared" si="87"/>
        <v>0</v>
      </c>
      <c r="T129" s="74">
        <f t="shared" si="87"/>
        <v>0</v>
      </c>
      <c r="U129" s="74">
        <f t="shared" si="87"/>
        <v>0</v>
      </c>
      <c r="V129" s="74">
        <f t="shared" si="88"/>
        <v>0</v>
      </c>
      <c r="W129" s="74">
        <f t="shared" si="88"/>
        <v>0</v>
      </c>
      <c r="X129" s="74">
        <f t="shared" si="88"/>
        <v>0</v>
      </c>
      <c r="Y129" s="74">
        <f t="shared" si="88"/>
        <v>0</v>
      </c>
      <c r="Z129" s="74">
        <f t="shared" si="88"/>
        <v>0</v>
      </c>
      <c r="AA129" s="74">
        <f t="shared" si="88"/>
        <v>0</v>
      </c>
      <c r="AB129" s="74">
        <f t="shared" si="88"/>
        <v>0</v>
      </c>
      <c r="AC129" s="74">
        <f t="shared" si="88"/>
        <v>0</v>
      </c>
      <c r="AD129" s="74">
        <f t="shared" si="88"/>
        <v>0</v>
      </c>
      <c r="AE129" s="74"/>
      <c r="AF129" s="74">
        <f t="shared" si="88"/>
        <v>0</v>
      </c>
      <c r="AG129" s="74">
        <f t="shared" si="88"/>
        <v>0</v>
      </c>
      <c r="AH129" s="74">
        <f t="shared" si="88"/>
        <v>0</v>
      </c>
      <c r="AI129" s="74">
        <f t="shared" si="89"/>
        <v>0</v>
      </c>
      <c r="AJ129" s="74">
        <f t="shared" si="89"/>
        <v>0</v>
      </c>
      <c r="AK129" s="74">
        <f t="shared" si="89"/>
        <v>0</v>
      </c>
      <c r="AL129" s="74">
        <f t="shared" si="89"/>
        <v>0</v>
      </c>
      <c r="AM129" s="74">
        <f t="shared" si="89"/>
        <v>0</v>
      </c>
      <c r="AN129" s="64">
        <f t="shared" si="90"/>
        <v>2543</v>
      </c>
      <c r="AO129" s="64">
        <f t="shared" si="90"/>
        <v>2543</v>
      </c>
      <c r="AP129" s="64">
        <f t="shared" si="90"/>
        <v>0</v>
      </c>
      <c r="AQ129" s="64">
        <f t="shared" si="90"/>
        <v>2543</v>
      </c>
      <c r="AR129" s="64">
        <f t="shared" si="90"/>
        <v>0</v>
      </c>
      <c r="AS129" s="64">
        <f t="shared" si="90"/>
        <v>0</v>
      </c>
      <c r="AT129" s="64">
        <f t="shared" si="90"/>
        <v>2543</v>
      </c>
      <c r="AU129" s="64">
        <f t="shared" si="90"/>
        <v>2543</v>
      </c>
      <c r="AV129" s="64">
        <f t="shared" si="90"/>
        <v>0</v>
      </c>
      <c r="AW129" s="64">
        <f t="shared" si="90"/>
        <v>0</v>
      </c>
      <c r="AX129" s="64">
        <f t="shared" si="90"/>
        <v>2543</v>
      </c>
      <c r="AY129" s="64">
        <f t="shared" si="90"/>
        <v>2543</v>
      </c>
      <c r="AZ129" s="64">
        <f t="shared" si="90"/>
        <v>0</v>
      </c>
      <c r="BA129" s="64">
        <f t="shared" si="90"/>
        <v>0</v>
      </c>
      <c r="BB129" s="64">
        <f t="shared" si="90"/>
        <v>2543</v>
      </c>
      <c r="BC129" s="64">
        <f t="shared" si="90"/>
        <v>2543</v>
      </c>
      <c r="BD129" s="68"/>
      <c r="BE129" s="68"/>
      <c r="BF129" s="64">
        <f t="shared" si="91"/>
        <v>2543</v>
      </c>
      <c r="BG129" s="64">
        <f t="shared" si="91"/>
        <v>2543</v>
      </c>
      <c r="BH129" s="64">
        <f t="shared" si="91"/>
        <v>0</v>
      </c>
      <c r="BI129" s="64">
        <f t="shared" si="91"/>
        <v>0</v>
      </c>
      <c r="BJ129" s="64">
        <f t="shared" si="91"/>
        <v>2543</v>
      </c>
      <c r="BK129" s="64">
        <f t="shared" si="91"/>
        <v>2543</v>
      </c>
      <c r="BL129" s="64">
        <f t="shared" si="91"/>
        <v>0</v>
      </c>
      <c r="BM129" s="64">
        <f t="shared" si="91"/>
        <v>0</v>
      </c>
      <c r="BN129" s="64">
        <f t="shared" si="91"/>
        <v>2543</v>
      </c>
      <c r="BO129" s="64"/>
      <c r="BP129" s="64">
        <f t="shared" si="91"/>
        <v>2543</v>
      </c>
      <c r="BQ129" s="64">
        <f t="shared" si="91"/>
        <v>553</v>
      </c>
      <c r="BR129" s="64">
        <f t="shared" si="91"/>
        <v>3096</v>
      </c>
      <c r="BS129" s="64">
        <f t="shared" si="91"/>
        <v>3096</v>
      </c>
      <c r="BT129" s="15"/>
      <c r="BU129" s="15"/>
      <c r="BV129" s="15"/>
      <c r="BW129" s="15"/>
    </row>
    <row r="130" spans="1:75" s="16" customFormat="1" ht="87.75" customHeight="1">
      <c r="A130" s="66" t="s">
        <v>241</v>
      </c>
      <c r="B130" s="72" t="s">
        <v>138</v>
      </c>
      <c r="C130" s="72" t="s">
        <v>154</v>
      </c>
      <c r="D130" s="73" t="s">
        <v>189</v>
      </c>
      <c r="E130" s="72" t="s">
        <v>145</v>
      </c>
      <c r="F130" s="64">
        <v>1968</v>
      </c>
      <c r="G130" s="64">
        <f>H130-F130</f>
        <v>225</v>
      </c>
      <c r="H130" s="64">
        <v>2193</v>
      </c>
      <c r="I130" s="64"/>
      <c r="J130" s="64">
        <v>2530</v>
      </c>
      <c r="K130" s="68"/>
      <c r="L130" s="68"/>
      <c r="M130" s="64">
        <v>2530</v>
      </c>
      <c r="N130" s="64">
        <f>O130-M130</f>
        <v>-2530</v>
      </c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>
        <f>AO130-AM130</f>
        <v>2543</v>
      </c>
      <c r="AO130" s="64">
        <v>2543</v>
      </c>
      <c r="AP130" s="64"/>
      <c r="AQ130" s="64">
        <v>2543</v>
      </c>
      <c r="AR130" s="64"/>
      <c r="AS130" s="68"/>
      <c r="AT130" s="64">
        <f>AO130+AR130</f>
        <v>2543</v>
      </c>
      <c r="AU130" s="64">
        <f>AQ130+AS130</f>
        <v>2543</v>
      </c>
      <c r="AV130" s="68"/>
      <c r="AW130" s="68"/>
      <c r="AX130" s="64">
        <f>AT130+AV130</f>
        <v>2543</v>
      </c>
      <c r="AY130" s="64">
        <f>AU130</f>
        <v>2543</v>
      </c>
      <c r="AZ130" s="68"/>
      <c r="BA130" s="68"/>
      <c r="BB130" s="64">
        <f>AX130+AZ130</f>
        <v>2543</v>
      </c>
      <c r="BC130" s="64">
        <f>AY130+BA130</f>
        <v>2543</v>
      </c>
      <c r="BD130" s="68"/>
      <c r="BE130" s="68"/>
      <c r="BF130" s="64">
        <f>BB130+BD130</f>
        <v>2543</v>
      </c>
      <c r="BG130" s="64">
        <f>BC130+BE130</f>
        <v>2543</v>
      </c>
      <c r="BH130" s="68"/>
      <c r="BI130" s="68"/>
      <c r="BJ130" s="64">
        <f>BB130+BH130</f>
        <v>2543</v>
      </c>
      <c r="BK130" s="64">
        <f>BC130+BI130</f>
        <v>2543</v>
      </c>
      <c r="BL130" s="68"/>
      <c r="BM130" s="68"/>
      <c r="BN130" s="64">
        <f>BJ130+BL130</f>
        <v>2543</v>
      </c>
      <c r="BO130" s="64"/>
      <c r="BP130" s="64">
        <f>BK130+BM130</f>
        <v>2543</v>
      </c>
      <c r="BQ130" s="64">
        <f>BR130-BP130</f>
        <v>553</v>
      </c>
      <c r="BR130" s="64">
        <v>3096</v>
      </c>
      <c r="BS130" s="64">
        <v>3096</v>
      </c>
      <c r="BT130" s="15"/>
      <c r="BU130" s="15"/>
      <c r="BV130" s="15"/>
      <c r="BW130" s="15"/>
    </row>
    <row r="131" spans="1:75" s="16" customFormat="1" ht="27.75" customHeight="1">
      <c r="A131" s="66" t="s">
        <v>45</v>
      </c>
      <c r="B131" s="72" t="s">
        <v>138</v>
      </c>
      <c r="C131" s="72" t="s">
        <v>154</v>
      </c>
      <c r="D131" s="73" t="s">
        <v>158</v>
      </c>
      <c r="E131" s="72"/>
      <c r="F131" s="74">
        <f aca="true" t="shared" si="92" ref="F131:L131">F133+F135+F137</f>
        <v>273026</v>
      </c>
      <c r="G131" s="74">
        <f t="shared" si="92"/>
        <v>84778</v>
      </c>
      <c r="H131" s="74">
        <f t="shared" si="92"/>
        <v>357804</v>
      </c>
      <c r="I131" s="74">
        <f t="shared" si="92"/>
        <v>0</v>
      </c>
      <c r="J131" s="74">
        <f t="shared" si="92"/>
        <v>400927</v>
      </c>
      <c r="K131" s="74">
        <f t="shared" si="92"/>
        <v>0</v>
      </c>
      <c r="L131" s="74">
        <f t="shared" si="92"/>
        <v>0</v>
      </c>
      <c r="M131" s="74">
        <f aca="true" t="shared" si="93" ref="M131:U131">M132+M133+M135+M137</f>
        <v>400927</v>
      </c>
      <c r="N131" s="74">
        <f t="shared" si="93"/>
        <v>-227752</v>
      </c>
      <c r="O131" s="74">
        <f t="shared" si="93"/>
        <v>173175</v>
      </c>
      <c r="P131" s="74">
        <f t="shared" si="93"/>
        <v>0</v>
      </c>
      <c r="Q131" s="74">
        <f t="shared" si="93"/>
        <v>177686</v>
      </c>
      <c r="R131" s="74">
        <f t="shared" si="93"/>
        <v>0</v>
      </c>
      <c r="S131" s="74">
        <f t="shared" si="93"/>
        <v>0</v>
      </c>
      <c r="T131" s="74">
        <f t="shared" si="93"/>
        <v>173175</v>
      </c>
      <c r="U131" s="74">
        <f t="shared" si="93"/>
        <v>177686</v>
      </c>
      <c r="V131" s="74">
        <f aca="true" t="shared" si="94" ref="V131:AB131">V132+V133+V135+V137</f>
        <v>0</v>
      </c>
      <c r="W131" s="74">
        <f t="shared" si="94"/>
        <v>0</v>
      </c>
      <c r="X131" s="74">
        <f t="shared" si="94"/>
        <v>173175</v>
      </c>
      <c r="Y131" s="74">
        <f t="shared" si="94"/>
        <v>177686</v>
      </c>
      <c r="Z131" s="74">
        <f t="shared" si="94"/>
        <v>0</v>
      </c>
      <c r="AA131" s="74">
        <f t="shared" si="94"/>
        <v>173175</v>
      </c>
      <c r="AB131" s="74">
        <f t="shared" si="94"/>
        <v>177686</v>
      </c>
      <c r="AC131" s="74">
        <f>AC132+AC133+AC135+AC137</f>
        <v>0</v>
      </c>
      <c r="AD131" s="74">
        <f>AD132+AD133+AD135+AD137</f>
        <v>0</v>
      </c>
      <c r="AE131" s="74"/>
      <c r="AF131" s="74">
        <f aca="true" t="shared" si="95" ref="AF131:AV131">AF132+AF133+AF135+AF137</f>
        <v>173175</v>
      </c>
      <c r="AG131" s="74">
        <f t="shared" si="95"/>
        <v>0</v>
      </c>
      <c r="AH131" s="74">
        <f t="shared" si="95"/>
        <v>177686</v>
      </c>
      <c r="AI131" s="74">
        <f t="shared" si="95"/>
        <v>0</v>
      </c>
      <c r="AJ131" s="74">
        <f t="shared" si="95"/>
        <v>0</v>
      </c>
      <c r="AK131" s="74">
        <f t="shared" si="95"/>
        <v>173175</v>
      </c>
      <c r="AL131" s="74">
        <f t="shared" si="95"/>
        <v>0</v>
      </c>
      <c r="AM131" s="74">
        <f t="shared" si="95"/>
        <v>177686</v>
      </c>
      <c r="AN131" s="74">
        <f t="shared" si="95"/>
        <v>14537</v>
      </c>
      <c r="AO131" s="74">
        <f t="shared" si="95"/>
        <v>192223</v>
      </c>
      <c r="AP131" s="74">
        <f t="shared" si="95"/>
        <v>0</v>
      </c>
      <c r="AQ131" s="74">
        <f t="shared" si="95"/>
        <v>194712</v>
      </c>
      <c r="AR131" s="74">
        <f t="shared" si="95"/>
        <v>0</v>
      </c>
      <c r="AS131" s="74">
        <f t="shared" si="95"/>
        <v>0</v>
      </c>
      <c r="AT131" s="74">
        <f t="shared" si="95"/>
        <v>192223</v>
      </c>
      <c r="AU131" s="74">
        <f t="shared" si="95"/>
        <v>194712</v>
      </c>
      <c r="AV131" s="74">
        <f t="shared" si="95"/>
        <v>0</v>
      </c>
      <c r="AW131" s="74">
        <f aca="true" t="shared" si="96" ref="AW131:BC131">AW132+AW133+AW135+AW137</f>
        <v>0</v>
      </c>
      <c r="AX131" s="74">
        <f t="shared" si="96"/>
        <v>192223</v>
      </c>
      <c r="AY131" s="74">
        <f t="shared" si="96"/>
        <v>194712</v>
      </c>
      <c r="AZ131" s="74">
        <f t="shared" si="96"/>
        <v>0</v>
      </c>
      <c r="BA131" s="74">
        <f t="shared" si="96"/>
        <v>0</v>
      </c>
      <c r="BB131" s="74">
        <f t="shared" si="96"/>
        <v>192223</v>
      </c>
      <c r="BC131" s="74">
        <f t="shared" si="96"/>
        <v>194712</v>
      </c>
      <c r="BD131" s="68"/>
      <c r="BE131" s="68"/>
      <c r="BF131" s="74">
        <f>BF132+BF133+BF135+BF137</f>
        <v>192223</v>
      </c>
      <c r="BG131" s="74">
        <f>BG132+BG133+BG135+BG137</f>
        <v>194712</v>
      </c>
      <c r="BH131" s="74">
        <f>BH132+BH133+BH135+BH137</f>
        <v>0</v>
      </c>
      <c r="BI131" s="74">
        <f>BI132+BI133+BI135+BI137</f>
        <v>0</v>
      </c>
      <c r="BJ131" s="74">
        <f aca="true" t="shared" si="97" ref="BJ131:BP131">BJ132+BJ133+BJ135+BJ137+BJ139</f>
        <v>192223</v>
      </c>
      <c r="BK131" s="74">
        <f t="shared" si="97"/>
        <v>194712</v>
      </c>
      <c r="BL131" s="74">
        <f t="shared" si="97"/>
        <v>0</v>
      </c>
      <c r="BM131" s="74">
        <f t="shared" si="97"/>
        <v>0</v>
      </c>
      <c r="BN131" s="74">
        <f t="shared" si="97"/>
        <v>192223</v>
      </c>
      <c r="BO131" s="74"/>
      <c r="BP131" s="74">
        <f t="shared" si="97"/>
        <v>194712</v>
      </c>
      <c r="BQ131" s="74">
        <f>BQ132+BQ133+BQ135+BQ137+BQ139+BQ141+BQ143</f>
        <v>191998</v>
      </c>
      <c r="BR131" s="74">
        <f>BR132+BR133+BR135+BR137+BR139+BR141+BR143</f>
        <v>386710</v>
      </c>
      <c r="BS131" s="74">
        <f>BS132+BS133+BS135+BS137+BS139+BS141+BS143</f>
        <v>309275</v>
      </c>
      <c r="BT131" s="15"/>
      <c r="BU131" s="15"/>
      <c r="BV131" s="15"/>
      <c r="BW131" s="15"/>
    </row>
    <row r="132" spans="1:75" s="16" customFormat="1" ht="82.5" customHeight="1" hidden="1">
      <c r="A132" s="66" t="s">
        <v>241</v>
      </c>
      <c r="B132" s="72" t="s">
        <v>138</v>
      </c>
      <c r="C132" s="72" t="s">
        <v>154</v>
      </c>
      <c r="D132" s="73" t="s">
        <v>158</v>
      </c>
      <c r="E132" s="72" t="s">
        <v>145</v>
      </c>
      <c r="F132" s="74"/>
      <c r="G132" s="74"/>
      <c r="H132" s="74"/>
      <c r="I132" s="74"/>
      <c r="J132" s="74"/>
      <c r="K132" s="74"/>
      <c r="L132" s="74"/>
      <c r="M132" s="74"/>
      <c r="N132" s="64">
        <f>O132-M132</f>
        <v>0</v>
      </c>
      <c r="O132" s="74"/>
      <c r="P132" s="74"/>
      <c r="Q132" s="74"/>
      <c r="R132" s="74"/>
      <c r="S132" s="74"/>
      <c r="T132" s="74"/>
      <c r="U132" s="74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4"/>
      <c r="AL132" s="64"/>
      <c r="AM132" s="64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7"/>
      <c r="BR132" s="68"/>
      <c r="BS132" s="68"/>
      <c r="BT132" s="15"/>
      <c r="BU132" s="15"/>
      <c r="BV132" s="15"/>
      <c r="BW132" s="15"/>
    </row>
    <row r="133" spans="1:75" s="16" customFormat="1" ht="102.75" customHeight="1">
      <c r="A133" s="108" t="s">
        <v>374</v>
      </c>
      <c r="B133" s="72" t="s">
        <v>138</v>
      </c>
      <c r="C133" s="72" t="s">
        <v>154</v>
      </c>
      <c r="D133" s="73" t="s">
        <v>190</v>
      </c>
      <c r="E133" s="72"/>
      <c r="F133" s="74">
        <f aca="true" t="shared" si="98" ref="F133:BC133">F134</f>
        <v>133494</v>
      </c>
      <c r="G133" s="74">
        <f t="shared" si="98"/>
        <v>-45904</v>
      </c>
      <c r="H133" s="74">
        <f t="shared" si="98"/>
        <v>87590</v>
      </c>
      <c r="I133" s="74">
        <f t="shared" si="98"/>
        <v>0</v>
      </c>
      <c r="J133" s="74">
        <f t="shared" si="98"/>
        <v>93809</v>
      </c>
      <c r="K133" s="74">
        <f t="shared" si="98"/>
        <v>0</v>
      </c>
      <c r="L133" s="74">
        <f t="shared" si="98"/>
        <v>0</v>
      </c>
      <c r="M133" s="74">
        <f t="shared" si="98"/>
        <v>93809</v>
      </c>
      <c r="N133" s="74">
        <f t="shared" si="98"/>
        <v>-22965</v>
      </c>
      <c r="O133" s="74">
        <f t="shared" si="98"/>
        <v>70844</v>
      </c>
      <c r="P133" s="74">
        <f t="shared" si="98"/>
        <v>0</v>
      </c>
      <c r="Q133" s="74">
        <f t="shared" si="98"/>
        <v>75355</v>
      </c>
      <c r="R133" s="74">
        <f t="shared" si="98"/>
        <v>0</v>
      </c>
      <c r="S133" s="74">
        <f t="shared" si="98"/>
        <v>0</v>
      </c>
      <c r="T133" s="74">
        <f t="shared" si="98"/>
        <v>70844</v>
      </c>
      <c r="U133" s="74">
        <f t="shared" si="98"/>
        <v>75355</v>
      </c>
      <c r="V133" s="74">
        <f t="shared" si="98"/>
        <v>0</v>
      </c>
      <c r="W133" s="74">
        <f t="shared" si="98"/>
        <v>0</v>
      </c>
      <c r="X133" s="74">
        <f t="shared" si="98"/>
        <v>70844</v>
      </c>
      <c r="Y133" s="74">
        <f t="shared" si="98"/>
        <v>75355</v>
      </c>
      <c r="Z133" s="74">
        <f t="shared" si="98"/>
        <v>0</v>
      </c>
      <c r="AA133" s="74">
        <f t="shared" si="98"/>
        <v>70844</v>
      </c>
      <c r="AB133" s="74">
        <f t="shared" si="98"/>
        <v>75355</v>
      </c>
      <c r="AC133" s="74">
        <f t="shared" si="98"/>
        <v>0</v>
      </c>
      <c r="AD133" s="74">
        <f t="shared" si="98"/>
        <v>0</v>
      </c>
      <c r="AE133" s="74"/>
      <c r="AF133" s="74">
        <f t="shared" si="98"/>
        <v>70844</v>
      </c>
      <c r="AG133" s="74">
        <f t="shared" si="98"/>
        <v>0</v>
      </c>
      <c r="AH133" s="74">
        <f t="shared" si="98"/>
        <v>75355</v>
      </c>
      <c r="AI133" s="74">
        <f t="shared" si="98"/>
        <v>0</v>
      </c>
      <c r="AJ133" s="74">
        <f t="shared" si="98"/>
        <v>0</v>
      </c>
      <c r="AK133" s="74">
        <f t="shared" si="98"/>
        <v>70844</v>
      </c>
      <c r="AL133" s="74">
        <f t="shared" si="98"/>
        <v>0</v>
      </c>
      <c r="AM133" s="74">
        <f t="shared" si="98"/>
        <v>75355</v>
      </c>
      <c r="AN133" s="74">
        <f t="shared" si="98"/>
        <v>-30458</v>
      </c>
      <c r="AO133" s="74">
        <f t="shared" si="98"/>
        <v>44897</v>
      </c>
      <c r="AP133" s="74">
        <f t="shared" si="98"/>
        <v>0</v>
      </c>
      <c r="AQ133" s="74">
        <f t="shared" si="98"/>
        <v>44897</v>
      </c>
      <c r="AR133" s="74">
        <f t="shared" si="98"/>
        <v>0</v>
      </c>
      <c r="AS133" s="74">
        <f t="shared" si="98"/>
        <v>0</v>
      </c>
      <c r="AT133" s="74">
        <f t="shared" si="98"/>
        <v>44897</v>
      </c>
      <c r="AU133" s="74">
        <f t="shared" si="98"/>
        <v>44897</v>
      </c>
      <c r="AV133" s="74">
        <f t="shared" si="98"/>
        <v>0</v>
      </c>
      <c r="AW133" s="74">
        <f t="shared" si="98"/>
        <v>0</v>
      </c>
      <c r="AX133" s="74">
        <f t="shared" si="98"/>
        <v>44897</v>
      </c>
      <c r="AY133" s="74">
        <f t="shared" si="98"/>
        <v>44897</v>
      </c>
      <c r="AZ133" s="74">
        <f t="shared" si="98"/>
        <v>0</v>
      </c>
      <c r="BA133" s="74">
        <f t="shared" si="98"/>
        <v>0</v>
      </c>
      <c r="BB133" s="74">
        <f t="shared" si="98"/>
        <v>44897</v>
      </c>
      <c r="BC133" s="74">
        <f t="shared" si="98"/>
        <v>44897</v>
      </c>
      <c r="BD133" s="68"/>
      <c r="BE133" s="68"/>
      <c r="BF133" s="74">
        <f aca="true" t="shared" si="99" ref="BF133:BS133">BF134</f>
        <v>44897</v>
      </c>
      <c r="BG133" s="74">
        <f t="shared" si="99"/>
        <v>44897</v>
      </c>
      <c r="BH133" s="74">
        <f t="shared" si="99"/>
        <v>0</v>
      </c>
      <c r="BI133" s="74">
        <f t="shared" si="99"/>
        <v>0</v>
      </c>
      <c r="BJ133" s="74">
        <f t="shared" si="99"/>
        <v>44897</v>
      </c>
      <c r="BK133" s="74">
        <f t="shared" si="99"/>
        <v>44897</v>
      </c>
      <c r="BL133" s="74">
        <f t="shared" si="99"/>
        <v>-20520</v>
      </c>
      <c r="BM133" s="74">
        <f t="shared" si="99"/>
        <v>-20520</v>
      </c>
      <c r="BN133" s="74">
        <f t="shared" si="99"/>
        <v>24377</v>
      </c>
      <c r="BO133" s="74"/>
      <c r="BP133" s="74">
        <f t="shared" si="99"/>
        <v>24377</v>
      </c>
      <c r="BQ133" s="74">
        <f t="shared" si="99"/>
        <v>34014</v>
      </c>
      <c r="BR133" s="74">
        <f t="shared" si="99"/>
        <v>58391</v>
      </c>
      <c r="BS133" s="74">
        <f t="shared" si="99"/>
        <v>58391</v>
      </c>
      <c r="BT133" s="15"/>
      <c r="BU133" s="15"/>
      <c r="BV133" s="15"/>
      <c r="BW133" s="15"/>
    </row>
    <row r="134" spans="1:75" s="16" customFormat="1" ht="87" customHeight="1">
      <c r="A134" s="66" t="s">
        <v>241</v>
      </c>
      <c r="B134" s="72" t="s">
        <v>138</v>
      </c>
      <c r="C134" s="72" t="s">
        <v>154</v>
      </c>
      <c r="D134" s="73" t="s">
        <v>190</v>
      </c>
      <c r="E134" s="72" t="s">
        <v>145</v>
      </c>
      <c r="F134" s="64">
        <v>133494</v>
      </c>
      <c r="G134" s="64">
        <f>H134-F134</f>
        <v>-45904</v>
      </c>
      <c r="H134" s="64">
        <v>87590</v>
      </c>
      <c r="I134" s="64"/>
      <c r="J134" s="64">
        <v>93809</v>
      </c>
      <c r="K134" s="68"/>
      <c r="L134" s="68"/>
      <c r="M134" s="64">
        <v>93809</v>
      </c>
      <c r="N134" s="64">
        <f>O134-M134</f>
        <v>-22965</v>
      </c>
      <c r="O134" s="64">
        <v>70844</v>
      </c>
      <c r="P134" s="64"/>
      <c r="Q134" s="64">
        <v>75355</v>
      </c>
      <c r="R134" s="68"/>
      <c r="S134" s="68"/>
      <c r="T134" s="64">
        <f>O134+R134</f>
        <v>70844</v>
      </c>
      <c r="U134" s="64">
        <f>Q134+S134</f>
        <v>75355</v>
      </c>
      <c r="V134" s="68"/>
      <c r="W134" s="68"/>
      <c r="X134" s="64">
        <f>T134+V134</f>
        <v>70844</v>
      </c>
      <c r="Y134" s="64">
        <f>U134+W134</f>
        <v>75355</v>
      </c>
      <c r="Z134" s="68"/>
      <c r="AA134" s="64">
        <f>X134+Z134</f>
        <v>70844</v>
      </c>
      <c r="AB134" s="64">
        <f>Y134</f>
        <v>75355</v>
      </c>
      <c r="AC134" s="68"/>
      <c r="AD134" s="68"/>
      <c r="AE134" s="68"/>
      <c r="AF134" s="64">
        <f>AA134+AC134</f>
        <v>70844</v>
      </c>
      <c r="AG134" s="68"/>
      <c r="AH134" s="64">
        <f>AB134</f>
        <v>75355</v>
      </c>
      <c r="AI134" s="68"/>
      <c r="AJ134" s="68"/>
      <c r="AK134" s="64">
        <f>AF134+AI134</f>
        <v>70844</v>
      </c>
      <c r="AL134" s="64">
        <f>AG134</f>
        <v>0</v>
      </c>
      <c r="AM134" s="64">
        <f>AH134+AJ134</f>
        <v>75355</v>
      </c>
      <c r="AN134" s="64">
        <f>AO134-AM134</f>
        <v>-30458</v>
      </c>
      <c r="AO134" s="64">
        <v>44897</v>
      </c>
      <c r="AP134" s="64"/>
      <c r="AQ134" s="64">
        <v>44897</v>
      </c>
      <c r="AR134" s="64"/>
      <c r="AS134" s="68"/>
      <c r="AT134" s="64">
        <f>AO134+AR134</f>
        <v>44897</v>
      </c>
      <c r="AU134" s="64">
        <f>AQ134+AS134</f>
        <v>44897</v>
      </c>
      <c r="AV134" s="68"/>
      <c r="AW134" s="68"/>
      <c r="AX134" s="64">
        <f>AT134+AV134</f>
        <v>44897</v>
      </c>
      <c r="AY134" s="64">
        <f>AU134</f>
        <v>44897</v>
      </c>
      <c r="AZ134" s="68"/>
      <c r="BA134" s="68"/>
      <c r="BB134" s="64">
        <f>AX134+AZ134</f>
        <v>44897</v>
      </c>
      <c r="BC134" s="64">
        <f>AY134+BA134</f>
        <v>44897</v>
      </c>
      <c r="BD134" s="68"/>
      <c r="BE134" s="68"/>
      <c r="BF134" s="64">
        <f>BB134+BD134</f>
        <v>44897</v>
      </c>
      <c r="BG134" s="64">
        <f>BC134+BE134</f>
        <v>44897</v>
      </c>
      <c r="BH134" s="68"/>
      <c r="BI134" s="68"/>
      <c r="BJ134" s="64">
        <f>BB134+BH134</f>
        <v>44897</v>
      </c>
      <c r="BK134" s="64">
        <f>BC134+BI134</f>
        <v>44897</v>
      </c>
      <c r="BL134" s="64">
        <v>-20520</v>
      </c>
      <c r="BM134" s="64">
        <v>-20520</v>
      </c>
      <c r="BN134" s="64">
        <f>BJ134+BL134</f>
        <v>24377</v>
      </c>
      <c r="BO134" s="64"/>
      <c r="BP134" s="64">
        <f>BK134+BM134</f>
        <v>24377</v>
      </c>
      <c r="BQ134" s="64">
        <f>BR134-BP134</f>
        <v>34014</v>
      </c>
      <c r="BR134" s="64">
        <v>58391</v>
      </c>
      <c r="BS134" s="64">
        <v>58391</v>
      </c>
      <c r="BT134" s="15"/>
      <c r="BU134" s="15"/>
      <c r="BV134" s="15"/>
      <c r="BW134" s="15"/>
    </row>
    <row r="135" spans="1:75" s="16" customFormat="1" ht="54.75" customHeight="1">
      <c r="A135" s="108" t="s">
        <v>375</v>
      </c>
      <c r="B135" s="72" t="s">
        <v>138</v>
      </c>
      <c r="C135" s="72" t="s">
        <v>154</v>
      </c>
      <c r="D135" s="73" t="s">
        <v>191</v>
      </c>
      <c r="E135" s="72"/>
      <c r="F135" s="74">
        <f aca="true" t="shared" si="100" ref="F135:BA135">F136</f>
        <v>128459</v>
      </c>
      <c r="G135" s="74">
        <f t="shared" si="100"/>
        <v>130459</v>
      </c>
      <c r="H135" s="74">
        <f t="shared" si="100"/>
        <v>258918</v>
      </c>
      <c r="I135" s="74">
        <f t="shared" si="100"/>
        <v>0</v>
      </c>
      <c r="J135" s="74">
        <f t="shared" si="100"/>
        <v>295376</v>
      </c>
      <c r="K135" s="74">
        <f t="shared" si="100"/>
        <v>0</v>
      </c>
      <c r="L135" s="74">
        <f t="shared" si="100"/>
        <v>0</v>
      </c>
      <c r="M135" s="74">
        <f t="shared" si="100"/>
        <v>295376</v>
      </c>
      <c r="N135" s="74">
        <f t="shared" si="100"/>
        <v>-193045</v>
      </c>
      <c r="O135" s="74">
        <f t="shared" si="100"/>
        <v>102331</v>
      </c>
      <c r="P135" s="74">
        <f t="shared" si="100"/>
        <v>0</v>
      </c>
      <c r="Q135" s="74">
        <f t="shared" si="100"/>
        <v>102331</v>
      </c>
      <c r="R135" s="74">
        <f t="shared" si="100"/>
        <v>0</v>
      </c>
      <c r="S135" s="74">
        <f t="shared" si="100"/>
        <v>0</v>
      </c>
      <c r="T135" s="74">
        <f t="shared" si="100"/>
        <v>102331</v>
      </c>
      <c r="U135" s="74">
        <f t="shared" si="100"/>
        <v>102331</v>
      </c>
      <c r="V135" s="74">
        <f t="shared" si="100"/>
        <v>0</v>
      </c>
      <c r="W135" s="74">
        <f t="shared" si="100"/>
        <v>0</v>
      </c>
      <c r="X135" s="74">
        <f t="shared" si="100"/>
        <v>102331</v>
      </c>
      <c r="Y135" s="74">
        <f t="shared" si="100"/>
        <v>102331</v>
      </c>
      <c r="Z135" s="74">
        <f t="shared" si="100"/>
        <v>0</v>
      </c>
      <c r="AA135" s="74">
        <f t="shared" si="100"/>
        <v>102331</v>
      </c>
      <c r="AB135" s="74">
        <f t="shared" si="100"/>
        <v>102331</v>
      </c>
      <c r="AC135" s="74">
        <f t="shared" si="100"/>
        <v>0</v>
      </c>
      <c r="AD135" s="74">
        <f t="shared" si="100"/>
        <v>0</v>
      </c>
      <c r="AE135" s="74"/>
      <c r="AF135" s="74">
        <f t="shared" si="100"/>
        <v>102331</v>
      </c>
      <c r="AG135" s="74">
        <f t="shared" si="100"/>
        <v>0</v>
      </c>
      <c r="AH135" s="74">
        <f t="shared" si="100"/>
        <v>102331</v>
      </c>
      <c r="AI135" s="74">
        <f t="shared" si="100"/>
        <v>0</v>
      </c>
      <c r="AJ135" s="74">
        <f t="shared" si="100"/>
        <v>0</v>
      </c>
      <c r="AK135" s="74">
        <f t="shared" si="100"/>
        <v>102331</v>
      </c>
      <c r="AL135" s="74">
        <f t="shared" si="100"/>
        <v>0</v>
      </c>
      <c r="AM135" s="74">
        <f t="shared" si="100"/>
        <v>102331</v>
      </c>
      <c r="AN135" s="74">
        <f t="shared" si="100"/>
        <v>27495</v>
      </c>
      <c r="AO135" s="74">
        <f t="shared" si="100"/>
        <v>129826</v>
      </c>
      <c r="AP135" s="74">
        <f t="shared" si="100"/>
        <v>0</v>
      </c>
      <c r="AQ135" s="74">
        <f t="shared" si="100"/>
        <v>132315</v>
      </c>
      <c r="AR135" s="74">
        <f t="shared" si="100"/>
        <v>0</v>
      </c>
      <c r="AS135" s="74">
        <f t="shared" si="100"/>
        <v>0</v>
      </c>
      <c r="AT135" s="74">
        <f t="shared" si="100"/>
        <v>129826</v>
      </c>
      <c r="AU135" s="74">
        <f t="shared" si="100"/>
        <v>132315</v>
      </c>
      <c r="AV135" s="74">
        <f t="shared" si="100"/>
        <v>0</v>
      </c>
      <c r="AW135" s="74">
        <f t="shared" si="100"/>
        <v>0</v>
      </c>
      <c r="AX135" s="74">
        <f t="shared" si="100"/>
        <v>129826</v>
      </c>
      <c r="AY135" s="74">
        <f t="shared" si="100"/>
        <v>132315</v>
      </c>
      <c r="AZ135" s="74">
        <f t="shared" si="100"/>
        <v>0</v>
      </c>
      <c r="BA135" s="74">
        <f t="shared" si="100"/>
        <v>0</v>
      </c>
      <c r="BB135" s="74">
        <f>BB136</f>
        <v>129826</v>
      </c>
      <c r="BC135" s="74">
        <f>BC136</f>
        <v>132315</v>
      </c>
      <c r="BD135" s="68"/>
      <c r="BE135" s="68"/>
      <c r="BF135" s="74">
        <f aca="true" t="shared" si="101" ref="BF135:BS135">BF136</f>
        <v>129826</v>
      </c>
      <c r="BG135" s="74">
        <f t="shared" si="101"/>
        <v>132315</v>
      </c>
      <c r="BH135" s="74">
        <f t="shared" si="101"/>
        <v>0</v>
      </c>
      <c r="BI135" s="74">
        <f t="shared" si="101"/>
        <v>0</v>
      </c>
      <c r="BJ135" s="74">
        <f t="shared" si="101"/>
        <v>129826</v>
      </c>
      <c r="BK135" s="74">
        <f t="shared" si="101"/>
        <v>132315</v>
      </c>
      <c r="BL135" s="74">
        <f t="shared" si="101"/>
        <v>0</v>
      </c>
      <c r="BM135" s="74">
        <f t="shared" si="101"/>
        <v>0</v>
      </c>
      <c r="BN135" s="74">
        <f t="shared" si="101"/>
        <v>129826</v>
      </c>
      <c r="BO135" s="74"/>
      <c r="BP135" s="74">
        <f t="shared" si="101"/>
        <v>132315</v>
      </c>
      <c r="BQ135" s="74">
        <f t="shared" si="101"/>
        <v>63055</v>
      </c>
      <c r="BR135" s="74">
        <f t="shared" si="101"/>
        <v>195370</v>
      </c>
      <c r="BS135" s="74">
        <f t="shared" si="101"/>
        <v>190547</v>
      </c>
      <c r="BT135" s="15"/>
      <c r="BU135" s="15"/>
      <c r="BV135" s="15"/>
      <c r="BW135" s="15"/>
    </row>
    <row r="136" spans="1:75" s="16" customFormat="1" ht="87" customHeight="1">
      <c r="A136" s="66" t="s">
        <v>241</v>
      </c>
      <c r="B136" s="72" t="s">
        <v>138</v>
      </c>
      <c r="C136" s="72" t="s">
        <v>154</v>
      </c>
      <c r="D136" s="73" t="s">
        <v>191</v>
      </c>
      <c r="E136" s="72" t="s">
        <v>145</v>
      </c>
      <c r="F136" s="64">
        <v>128459</v>
      </c>
      <c r="G136" s="64">
        <f>H136-F136</f>
        <v>130459</v>
      </c>
      <c r="H136" s="64">
        <v>258918</v>
      </c>
      <c r="I136" s="64"/>
      <c r="J136" s="64">
        <v>295376</v>
      </c>
      <c r="K136" s="68"/>
      <c r="L136" s="68"/>
      <c r="M136" s="64">
        <v>295376</v>
      </c>
      <c r="N136" s="64">
        <f>O136-M136</f>
        <v>-193045</v>
      </c>
      <c r="O136" s="64">
        <v>102331</v>
      </c>
      <c r="P136" s="64"/>
      <c r="Q136" s="64">
        <v>102331</v>
      </c>
      <c r="R136" s="68"/>
      <c r="S136" s="68"/>
      <c r="T136" s="64">
        <f>O136+R136</f>
        <v>102331</v>
      </c>
      <c r="U136" s="64">
        <f>Q136+S136</f>
        <v>102331</v>
      </c>
      <c r="V136" s="68"/>
      <c r="W136" s="68"/>
      <c r="X136" s="64">
        <f>T136+V136</f>
        <v>102331</v>
      </c>
      <c r="Y136" s="64">
        <f>U136+W136</f>
        <v>102331</v>
      </c>
      <c r="Z136" s="68"/>
      <c r="AA136" s="64">
        <f>X136+Z136</f>
        <v>102331</v>
      </c>
      <c r="AB136" s="64">
        <f>Y136</f>
        <v>102331</v>
      </c>
      <c r="AC136" s="68"/>
      <c r="AD136" s="68"/>
      <c r="AE136" s="68"/>
      <c r="AF136" s="64">
        <f>AA136+AC136</f>
        <v>102331</v>
      </c>
      <c r="AG136" s="68"/>
      <c r="AH136" s="64">
        <f>AB136</f>
        <v>102331</v>
      </c>
      <c r="AI136" s="68"/>
      <c r="AJ136" s="68"/>
      <c r="AK136" s="64">
        <f>AF136+AI136</f>
        <v>102331</v>
      </c>
      <c r="AL136" s="64">
        <f>AG136</f>
        <v>0</v>
      </c>
      <c r="AM136" s="64">
        <f>AH136+AJ136</f>
        <v>102331</v>
      </c>
      <c r="AN136" s="64">
        <f>AO136-AM136</f>
        <v>27495</v>
      </c>
      <c r="AO136" s="64">
        <v>129826</v>
      </c>
      <c r="AP136" s="64"/>
      <c r="AQ136" s="64">
        <v>132315</v>
      </c>
      <c r="AR136" s="64"/>
      <c r="AS136" s="68"/>
      <c r="AT136" s="64">
        <f>AO136+AR136</f>
        <v>129826</v>
      </c>
      <c r="AU136" s="64">
        <f>AQ136+AS136</f>
        <v>132315</v>
      </c>
      <c r="AV136" s="68"/>
      <c r="AW136" s="68"/>
      <c r="AX136" s="64">
        <f>AT136+AV136</f>
        <v>129826</v>
      </c>
      <c r="AY136" s="64">
        <f>AU136</f>
        <v>132315</v>
      </c>
      <c r="AZ136" s="68"/>
      <c r="BA136" s="68"/>
      <c r="BB136" s="64">
        <f>AX136+AZ136</f>
        <v>129826</v>
      </c>
      <c r="BC136" s="64">
        <f>AY136+BA136</f>
        <v>132315</v>
      </c>
      <c r="BD136" s="68"/>
      <c r="BE136" s="68"/>
      <c r="BF136" s="64">
        <f>BB136+BD136</f>
        <v>129826</v>
      </c>
      <c r="BG136" s="64">
        <f>BC136+BE136</f>
        <v>132315</v>
      </c>
      <c r="BH136" s="68"/>
      <c r="BI136" s="68"/>
      <c r="BJ136" s="64">
        <f>BB136+BH136</f>
        <v>129826</v>
      </c>
      <c r="BK136" s="64">
        <f>BC136+BI136</f>
        <v>132315</v>
      </c>
      <c r="BL136" s="68"/>
      <c r="BM136" s="68"/>
      <c r="BN136" s="64">
        <f>BJ136+BL136</f>
        <v>129826</v>
      </c>
      <c r="BO136" s="64"/>
      <c r="BP136" s="64">
        <f>BK136+BM136</f>
        <v>132315</v>
      </c>
      <c r="BQ136" s="64">
        <f>BR136-BP136</f>
        <v>63055</v>
      </c>
      <c r="BR136" s="64">
        <v>195370</v>
      </c>
      <c r="BS136" s="64">
        <v>190547</v>
      </c>
      <c r="BT136" s="15"/>
      <c r="BU136" s="15"/>
      <c r="BV136" s="15"/>
      <c r="BW136" s="15"/>
    </row>
    <row r="137" spans="1:75" s="16" customFormat="1" ht="122.25" customHeight="1">
      <c r="A137" s="108" t="s">
        <v>376</v>
      </c>
      <c r="B137" s="72" t="s">
        <v>138</v>
      </c>
      <c r="C137" s="72" t="s">
        <v>154</v>
      </c>
      <c r="D137" s="73" t="s">
        <v>192</v>
      </c>
      <c r="E137" s="72"/>
      <c r="F137" s="74">
        <f aca="true" t="shared" si="102" ref="F137:Q139">F138</f>
        <v>11073</v>
      </c>
      <c r="G137" s="74">
        <f t="shared" si="102"/>
        <v>223</v>
      </c>
      <c r="H137" s="74">
        <f t="shared" si="102"/>
        <v>11296</v>
      </c>
      <c r="I137" s="74">
        <f t="shared" si="102"/>
        <v>0</v>
      </c>
      <c r="J137" s="74">
        <f t="shared" si="102"/>
        <v>11742</v>
      </c>
      <c r="K137" s="74">
        <f t="shared" si="102"/>
        <v>0</v>
      </c>
      <c r="L137" s="74">
        <f t="shared" si="102"/>
        <v>0</v>
      </c>
      <c r="M137" s="74">
        <f t="shared" si="102"/>
        <v>11742</v>
      </c>
      <c r="N137" s="74">
        <f t="shared" si="102"/>
        <v>-11742</v>
      </c>
      <c r="O137" s="74">
        <f t="shared" si="102"/>
        <v>0</v>
      </c>
      <c r="P137" s="74">
        <f t="shared" si="102"/>
        <v>0</v>
      </c>
      <c r="Q137" s="74">
        <f t="shared" si="102"/>
        <v>0</v>
      </c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4"/>
      <c r="AL137" s="64"/>
      <c r="AM137" s="64"/>
      <c r="AN137" s="64">
        <f aca="true" t="shared" si="103" ref="AN137:BC139">AN138</f>
        <v>17500</v>
      </c>
      <c r="AO137" s="64">
        <f t="shared" si="103"/>
        <v>17500</v>
      </c>
      <c r="AP137" s="64">
        <f t="shared" si="103"/>
        <v>0</v>
      </c>
      <c r="AQ137" s="64">
        <f t="shared" si="103"/>
        <v>17500</v>
      </c>
      <c r="AR137" s="64">
        <f t="shared" si="103"/>
        <v>0</v>
      </c>
      <c r="AS137" s="64">
        <f t="shared" si="103"/>
        <v>0</v>
      </c>
      <c r="AT137" s="64">
        <f t="shared" si="103"/>
        <v>17500</v>
      </c>
      <c r="AU137" s="64">
        <f t="shared" si="103"/>
        <v>17500</v>
      </c>
      <c r="AV137" s="64">
        <f t="shared" si="103"/>
        <v>0</v>
      </c>
      <c r="AW137" s="64">
        <f t="shared" si="103"/>
        <v>0</v>
      </c>
      <c r="AX137" s="64">
        <f t="shared" si="103"/>
        <v>17500</v>
      </c>
      <c r="AY137" s="64">
        <f t="shared" si="103"/>
        <v>17500</v>
      </c>
      <c r="AZ137" s="64">
        <f t="shared" si="103"/>
        <v>0</v>
      </c>
      <c r="BA137" s="64">
        <f t="shared" si="103"/>
        <v>0</v>
      </c>
      <c r="BB137" s="64">
        <f t="shared" si="103"/>
        <v>17500</v>
      </c>
      <c r="BC137" s="64">
        <f t="shared" si="103"/>
        <v>17500</v>
      </c>
      <c r="BD137" s="68"/>
      <c r="BE137" s="68"/>
      <c r="BF137" s="64">
        <f aca="true" t="shared" si="104" ref="BF137:BS139">BF138</f>
        <v>17500</v>
      </c>
      <c r="BG137" s="64">
        <f t="shared" si="104"/>
        <v>17500</v>
      </c>
      <c r="BH137" s="64">
        <f t="shared" si="104"/>
        <v>0</v>
      </c>
      <c r="BI137" s="64">
        <f t="shared" si="104"/>
        <v>0</v>
      </c>
      <c r="BJ137" s="64">
        <f t="shared" si="104"/>
        <v>17500</v>
      </c>
      <c r="BK137" s="64">
        <f t="shared" si="104"/>
        <v>17500</v>
      </c>
      <c r="BL137" s="64">
        <f t="shared" si="104"/>
        <v>0</v>
      </c>
      <c r="BM137" s="64">
        <f t="shared" si="104"/>
        <v>0</v>
      </c>
      <c r="BN137" s="64">
        <f t="shared" si="104"/>
        <v>17500</v>
      </c>
      <c r="BO137" s="64"/>
      <c r="BP137" s="64">
        <f t="shared" si="104"/>
        <v>17500</v>
      </c>
      <c r="BQ137" s="64">
        <f t="shared" si="104"/>
        <v>-1250</v>
      </c>
      <c r="BR137" s="64">
        <f t="shared" si="104"/>
        <v>16250</v>
      </c>
      <c r="BS137" s="64">
        <f t="shared" si="104"/>
        <v>16250</v>
      </c>
      <c r="BT137" s="15"/>
      <c r="BU137" s="15"/>
      <c r="BV137" s="15"/>
      <c r="BW137" s="15"/>
    </row>
    <row r="138" spans="1:75" s="16" customFormat="1" ht="89.25" customHeight="1">
      <c r="A138" s="66" t="s">
        <v>241</v>
      </c>
      <c r="B138" s="72" t="s">
        <v>138</v>
      </c>
      <c r="C138" s="72" t="s">
        <v>154</v>
      </c>
      <c r="D138" s="73" t="s">
        <v>192</v>
      </c>
      <c r="E138" s="72" t="s">
        <v>145</v>
      </c>
      <c r="F138" s="64">
        <v>11073</v>
      </c>
      <c r="G138" s="64">
        <f>H138-F138</f>
        <v>223</v>
      </c>
      <c r="H138" s="64">
        <v>11296</v>
      </c>
      <c r="I138" s="64"/>
      <c r="J138" s="64">
        <v>11742</v>
      </c>
      <c r="K138" s="68"/>
      <c r="L138" s="68"/>
      <c r="M138" s="64">
        <v>11742</v>
      </c>
      <c r="N138" s="64">
        <f>O138-M138</f>
        <v>-11742</v>
      </c>
      <c r="O138" s="64"/>
      <c r="P138" s="64"/>
      <c r="Q138" s="64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4"/>
      <c r="AL138" s="64"/>
      <c r="AM138" s="64"/>
      <c r="AN138" s="64">
        <f>AO138-AM138</f>
        <v>17500</v>
      </c>
      <c r="AO138" s="64">
        <v>17500</v>
      </c>
      <c r="AP138" s="64"/>
      <c r="AQ138" s="64">
        <v>17500</v>
      </c>
      <c r="AR138" s="64"/>
      <c r="AS138" s="68"/>
      <c r="AT138" s="64">
        <f>AO138+AR138</f>
        <v>17500</v>
      </c>
      <c r="AU138" s="64">
        <f>AQ138+AS138</f>
        <v>17500</v>
      </c>
      <c r="AV138" s="68"/>
      <c r="AW138" s="68"/>
      <c r="AX138" s="64">
        <f>AT138+AV138</f>
        <v>17500</v>
      </c>
      <c r="AY138" s="64">
        <f>AU138</f>
        <v>17500</v>
      </c>
      <c r="AZ138" s="68"/>
      <c r="BA138" s="68"/>
      <c r="BB138" s="64">
        <f>AX138+AZ138</f>
        <v>17500</v>
      </c>
      <c r="BC138" s="64">
        <f>AY138+BA138</f>
        <v>17500</v>
      </c>
      <c r="BD138" s="68"/>
      <c r="BE138" s="68"/>
      <c r="BF138" s="64">
        <f>BB138+BD138</f>
        <v>17500</v>
      </c>
      <c r="BG138" s="64">
        <f>BC138+BE138</f>
        <v>17500</v>
      </c>
      <c r="BH138" s="68"/>
      <c r="BI138" s="68"/>
      <c r="BJ138" s="64">
        <f>BB138+BH138</f>
        <v>17500</v>
      </c>
      <c r="BK138" s="64">
        <f>BC138+BI138</f>
        <v>17500</v>
      </c>
      <c r="BL138" s="68"/>
      <c r="BM138" s="68"/>
      <c r="BN138" s="64">
        <f>BJ138+BL138</f>
        <v>17500</v>
      </c>
      <c r="BO138" s="64"/>
      <c r="BP138" s="64">
        <f>BK138+BM138</f>
        <v>17500</v>
      </c>
      <c r="BQ138" s="64">
        <f>BR138-BP138</f>
        <v>-1250</v>
      </c>
      <c r="BR138" s="64">
        <v>16250</v>
      </c>
      <c r="BS138" s="64">
        <v>16250</v>
      </c>
      <c r="BT138" s="15"/>
      <c r="BU138" s="15"/>
      <c r="BV138" s="15"/>
      <c r="BW138" s="15"/>
    </row>
    <row r="139" spans="1:75" s="16" customFormat="1" ht="105" customHeight="1">
      <c r="A139" s="108" t="s">
        <v>378</v>
      </c>
      <c r="B139" s="72" t="s">
        <v>138</v>
      </c>
      <c r="C139" s="72" t="s">
        <v>154</v>
      </c>
      <c r="D139" s="73" t="s">
        <v>377</v>
      </c>
      <c r="E139" s="72"/>
      <c r="F139" s="74">
        <f t="shared" si="102"/>
        <v>11073</v>
      </c>
      <c r="G139" s="74">
        <f t="shared" si="102"/>
        <v>223</v>
      </c>
      <c r="H139" s="74">
        <f t="shared" si="102"/>
        <v>11296</v>
      </c>
      <c r="I139" s="74">
        <f t="shared" si="102"/>
        <v>0</v>
      </c>
      <c r="J139" s="74">
        <f t="shared" si="102"/>
        <v>11742</v>
      </c>
      <c r="K139" s="74">
        <f t="shared" si="102"/>
        <v>0</v>
      </c>
      <c r="L139" s="74">
        <f t="shared" si="102"/>
        <v>0</v>
      </c>
      <c r="M139" s="74">
        <f t="shared" si="102"/>
        <v>11742</v>
      </c>
      <c r="N139" s="74">
        <f t="shared" si="102"/>
        <v>-11742</v>
      </c>
      <c r="O139" s="74">
        <f t="shared" si="102"/>
        <v>0</v>
      </c>
      <c r="P139" s="74">
        <f t="shared" si="102"/>
        <v>0</v>
      </c>
      <c r="Q139" s="74">
        <f t="shared" si="102"/>
        <v>0</v>
      </c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4"/>
      <c r="AL139" s="64"/>
      <c r="AM139" s="64"/>
      <c r="AN139" s="64">
        <f t="shared" si="103"/>
        <v>17500</v>
      </c>
      <c r="AO139" s="64">
        <f t="shared" si="103"/>
        <v>17500</v>
      </c>
      <c r="AP139" s="64">
        <f t="shared" si="103"/>
        <v>0</v>
      </c>
      <c r="AQ139" s="64">
        <f t="shared" si="103"/>
        <v>17500</v>
      </c>
      <c r="AR139" s="64">
        <f t="shared" si="103"/>
        <v>0</v>
      </c>
      <c r="AS139" s="64">
        <f t="shared" si="103"/>
        <v>0</v>
      </c>
      <c r="AT139" s="64">
        <f t="shared" si="103"/>
        <v>17500</v>
      </c>
      <c r="AU139" s="64">
        <f t="shared" si="103"/>
        <v>17500</v>
      </c>
      <c r="AV139" s="64">
        <f t="shared" si="103"/>
        <v>0</v>
      </c>
      <c r="AW139" s="64">
        <f t="shared" si="103"/>
        <v>0</v>
      </c>
      <c r="AX139" s="64">
        <f t="shared" si="103"/>
        <v>17500</v>
      </c>
      <c r="AY139" s="64">
        <f t="shared" si="103"/>
        <v>17500</v>
      </c>
      <c r="AZ139" s="64">
        <f t="shared" si="103"/>
        <v>0</v>
      </c>
      <c r="BA139" s="64">
        <f t="shared" si="103"/>
        <v>0</v>
      </c>
      <c r="BB139" s="64">
        <f t="shared" si="103"/>
        <v>17500</v>
      </c>
      <c r="BC139" s="64">
        <f t="shared" si="103"/>
        <v>17500</v>
      </c>
      <c r="BD139" s="68"/>
      <c r="BE139" s="68"/>
      <c r="BF139" s="64">
        <f t="shared" si="104"/>
        <v>17500</v>
      </c>
      <c r="BG139" s="64">
        <f t="shared" si="104"/>
        <v>17500</v>
      </c>
      <c r="BH139" s="64">
        <f t="shared" si="104"/>
        <v>0</v>
      </c>
      <c r="BI139" s="64">
        <f t="shared" si="104"/>
        <v>0</v>
      </c>
      <c r="BJ139" s="64">
        <f t="shared" si="104"/>
        <v>0</v>
      </c>
      <c r="BK139" s="64">
        <f t="shared" si="104"/>
        <v>0</v>
      </c>
      <c r="BL139" s="64">
        <f t="shared" si="104"/>
        <v>20520</v>
      </c>
      <c r="BM139" s="64">
        <f t="shared" si="104"/>
        <v>20520</v>
      </c>
      <c r="BN139" s="64">
        <f t="shared" si="104"/>
        <v>20520</v>
      </c>
      <c r="BO139" s="64"/>
      <c r="BP139" s="64">
        <f t="shared" si="104"/>
        <v>20520</v>
      </c>
      <c r="BQ139" s="64">
        <f t="shared" si="104"/>
        <v>-8280</v>
      </c>
      <c r="BR139" s="64">
        <f t="shared" si="104"/>
        <v>12240</v>
      </c>
      <c r="BS139" s="64">
        <f t="shared" si="104"/>
        <v>12240</v>
      </c>
      <c r="BT139" s="15"/>
      <c r="BU139" s="15"/>
      <c r="BV139" s="15"/>
      <c r="BW139" s="15"/>
    </row>
    <row r="140" spans="1:75" s="16" customFormat="1" ht="89.25" customHeight="1">
      <c r="A140" s="66" t="s">
        <v>241</v>
      </c>
      <c r="B140" s="72" t="s">
        <v>138</v>
      </c>
      <c r="C140" s="72" t="s">
        <v>154</v>
      </c>
      <c r="D140" s="73" t="s">
        <v>377</v>
      </c>
      <c r="E140" s="72" t="s">
        <v>145</v>
      </c>
      <c r="F140" s="64">
        <v>11073</v>
      </c>
      <c r="G140" s="64">
        <f>H140-F140</f>
        <v>223</v>
      </c>
      <c r="H140" s="64">
        <v>11296</v>
      </c>
      <c r="I140" s="64"/>
      <c r="J140" s="64">
        <v>11742</v>
      </c>
      <c r="K140" s="68"/>
      <c r="L140" s="68"/>
      <c r="M140" s="64">
        <v>11742</v>
      </c>
      <c r="N140" s="64">
        <f>O140-M140</f>
        <v>-11742</v>
      </c>
      <c r="O140" s="64"/>
      <c r="P140" s="64"/>
      <c r="Q140" s="64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4"/>
      <c r="AL140" s="64"/>
      <c r="AM140" s="64"/>
      <c r="AN140" s="64">
        <f>AO140-AM140</f>
        <v>17500</v>
      </c>
      <c r="AO140" s="64">
        <v>17500</v>
      </c>
      <c r="AP140" s="64"/>
      <c r="AQ140" s="64">
        <v>17500</v>
      </c>
      <c r="AR140" s="64"/>
      <c r="AS140" s="68"/>
      <c r="AT140" s="64">
        <f>AO140+AR140</f>
        <v>17500</v>
      </c>
      <c r="AU140" s="64">
        <f>AQ140+AS140</f>
        <v>17500</v>
      </c>
      <c r="AV140" s="68"/>
      <c r="AW140" s="68"/>
      <c r="AX140" s="64">
        <f>AT140+AV140</f>
        <v>17500</v>
      </c>
      <c r="AY140" s="64">
        <f>AU140</f>
        <v>17500</v>
      </c>
      <c r="AZ140" s="68"/>
      <c r="BA140" s="68"/>
      <c r="BB140" s="64">
        <f>AX140+AZ140</f>
        <v>17500</v>
      </c>
      <c r="BC140" s="64">
        <f>AY140+BA140</f>
        <v>17500</v>
      </c>
      <c r="BD140" s="68"/>
      <c r="BE140" s="68"/>
      <c r="BF140" s="64">
        <f>BB140+BD140</f>
        <v>17500</v>
      </c>
      <c r="BG140" s="64">
        <f>BC140+BE140</f>
        <v>17500</v>
      </c>
      <c r="BH140" s="68"/>
      <c r="BI140" s="68"/>
      <c r="BJ140" s="64">
        <v>0</v>
      </c>
      <c r="BK140" s="64">
        <v>0</v>
      </c>
      <c r="BL140" s="64">
        <v>20520</v>
      </c>
      <c r="BM140" s="64">
        <v>20520</v>
      </c>
      <c r="BN140" s="64">
        <f>BJ140+BL140</f>
        <v>20520</v>
      </c>
      <c r="BO140" s="64"/>
      <c r="BP140" s="64">
        <f>BK140+BM140</f>
        <v>20520</v>
      </c>
      <c r="BQ140" s="64">
        <f>BR140-BP140</f>
        <v>-8280</v>
      </c>
      <c r="BR140" s="64">
        <v>12240</v>
      </c>
      <c r="BS140" s="64">
        <v>12240</v>
      </c>
      <c r="BT140" s="15"/>
      <c r="BU140" s="15"/>
      <c r="BV140" s="15"/>
      <c r="BW140" s="15"/>
    </row>
    <row r="141" spans="1:75" s="16" customFormat="1" ht="34.5" customHeight="1">
      <c r="A141" s="66" t="s">
        <v>428</v>
      </c>
      <c r="B141" s="72" t="s">
        <v>138</v>
      </c>
      <c r="C141" s="72" t="s">
        <v>154</v>
      </c>
      <c r="D141" s="72" t="s">
        <v>429</v>
      </c>
      <c r="E141" s="72"/>
      <c r="F141" s="64"/>
      <c r="G141" s="64"/>
      <c r="H141" s="64"/>
      <c r="I141" s="64"/>
      <c r="J141" s="64"/>
      <c r="K141" s="68"/>
      <c r="L141" s="68"/>
      <c r="M141" s="64"/>
      <c r="N141" s="64"/>
      <c r="O141" s="64"/>
      <c r="P141" s="64"/>
      <c r="Q141" s="64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4"/>
      <c r="AL141" s="64"/>
      <c r="AM141" s="64"/>
      <c r="AN141" s="64"/>
      <c r="AO141" s="64"/>
      <c r="AP141" s="64"/>
      <c r="AQ141" s="64"/>
      <c r="AR141" s="64"/>
      <c r="AS141" s="68"/>
      <c r="AT141" s="64"/>
      <c r="AU141" s="64"/>
      <c r="AV141" s="68"/>
      <c r="AW141" s="68"/>
      <c r="AX141" s="64"/>
      <c r="AY141" s="64"/>
      <c r="AZ141" s="68"/>
      <c r="BA141" s="68"/>
      <c r="BB141" s="64"/>
      <c r="BC141" s="64"/>
      <c r="BD141" s="68"/>
      <c r="BE141" s="68"/>
      <c r="BF141" s="64"/>
      <c r="BG141" s="64"/>
      <c r="BH141" s="68"/>
      <c r="BI141" s="68"/>
      <c r="BJ141" s="64"/>
      <c r="BK141" s="64"/>
      <c r="BL141" s="64"/>
      <c r="BM141" s="64"/>
      <c r="BN141" s="64"/>
      <c r="BO141" s="64"/>
      <c r="BP141" s="64"/>
      <c r="BQ141" s="64">
        <f>BQ142</f>
        <v>1989</v>
      </c>
      <c r="BR141" s="64">
        <f>BR142</f>
        <v>1989</v>
      </c>
      <c r="BS141" s="64">
        <f>BS142</f>
        <v>2057</v>
      </c>
      <c r="BT141" s="15"/>
      <c r="BU141" s="15"/>
      <c r="BV141" s="15"/>
      <c r="BW141" s="15"/>
    </row>
    <row r="142" spans="1:75" s="16" customFormat="1" ht="89.25" customHeight="1">
      <c r="A142" s="66" t="s">
        <v>314</v>
      </c>
      <c r="B142" s="72" t="s">
        <v>138</v>
      </c>
      <c r="C142" s="72" t="s">
        <v>154</v>
      </c>
      <c r="D142" s="72" t="s">
        <v>429</v>
      </c>
      <c r="E142" s="72" t="s">
        <v>383</v>
      </c>
      <c r="F142" s="64"/>
      <c r="G142" s="64"/>
      <c r="H142" s="64"/>
      <c r="I142" s="64"/>
      <c r="J142" s="64"/>
      <c r="K142" s="68"/>
      <c r="L142" s="68"/>
      <c r="M142" s="64"/>
      <c r="N142" s="64"/>
      <c r="O142" s="64"/>
      <c r="P142" s="64"/>
      <c r="Q142" s="64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4"/>
      <c r="AL142" s="64"/>
      <c r="AM142" s="64"/>
      <c r="AN142" s="64"/>
      <c r="AO142" s="64"/>
      <c r="AP142" s="64"/>
      <c r="AQ142" s="64"/>
      <c r="AR142" s="64"/>
      <c r="AS142" s="68"/>
      <c r="AT142" s="64"/>
      <c r="AU142" s="64"/>
      <c r="AV142" s="68"/>
      <c r="AW142" s="68"/>
      <c r="AX142" s="64"/>
      <c r="AY142" s="64"/>
      <c r="AZ142" s="68"/>
      <c r="BA142" s="68"/>
      <c r="BB142" s="64"/>
      <c r="BC142" s="64"/>
      <c r="BD142" s="68"/>
      <c r="BE142" s="68"/>
      <c r="BF142" s="64"/>
      <c r="BG142" s="64"/>
      <c r="BH142" s="68"/>
      <c r="BI142" s="68"/>
      <c r="BJ142" s="64"/>
      <c r="BK142" s="64"/>
      <c r="BL142" s="64"/>
      <c r="BM142" s="64"/>
      <c r="BN142" s="64"/>
      <c r="BO142" s="64"/>
      <c r="BP142" s="64"/>
      <c r="BQ142" s="64">
        <f>BR142-BP142</f>
        <v>1989</v>
      </c>
      <c r="BR142" s="64">
        <v>1989</v>
      </c>
      <c r="BS142" s="64">
        <v>2057</v>
      </c>
      <c r="BT142" s="15"/>
      <c r="BU142" s="15"/>
      <c r="BV142" s="15"/>
      <c r="BW142" s="15"/>
    </row>
    <row r="143" spans="1:75" s="16" customFormat="1" ht="54" customHeight="1">
      <c r="A143" s="66" t="s">
        <v>291</v>
      </c>
      <c r="B143" s="72" t="s">
        <v>138</v>
      </c>
      <c r="C143" s="72" t="s">
        <v>154</v>
      </c>
      <c r="D143" s="72" t="s">
        <v>292</v>
      </c>
      <c r="E143" s="72"/>
      <c r="F143" s="64"/>
      <c r="G143" s="64"/>
      <c r="H143" s="64"/>
      <c r="I143" s="64"/>
      <c r="J143" s="64"/>
      <c r="K143" s="68"/>
      <c r="L143" s="68"/>
      <c r="M143" s="64"/>
      <c r="N143" s="64"/>
      <c r="O143" s="64"/>
      <c r="P143" s="64"/>
      <c r="Q143" s="64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4"/>
      <c r="AL143" s="64"/>
      <c r="AM143" s="64"/>
      <c r="AN143" s="64"/>
      <c r="AO143" s="64"/>
      <c r="AP143" s="64"/>
      <c r="AQ143" s="64"/>
      <c r="AR143" s="64"/>
      <c r="AS143" s="68"/>
      <c r="AT143" s="64"/>
      <c r="AU143" s="64"/>
      <c r="AV143" s="68"/>
      <c r="AW143" s="68"/>
      <c r="AX143" s="64"/>
      <c r="AY143" s="64"/>
      <c r="AZ143" s="68"/>
      <c r="BA143" s="68"/>
      <c r="BB143" s="64"/>
      <c r="BC143" s="64"/>
      <c r="BD143" s="68"/>
      <c r="BE143" s="68"/>
      <c r="BF143" s="64"/>
      <c r="BG143" s="64"/>
      <c r="BH143" s="68"/>
      <c r="BI143" s="68"/>
      <c r="BJ143" s="64"/>
      <c r="BK143" s="64"/>
      <c r="BL143" s="64"/>
      <c r="BM143" s="64"/>
      <c r="BN143" s="64"/>
      <c r="BO143" s="64"/>
      <c r="BP143" s="64"/>
      <c r="BQ143" s="64">
        <f>BQ144</f>
        <v>102470</v>
      </c>
      <c r="BR143" s="64">
        <f>BR144</f>
        <v>102470</v>
      </c>
      <c r="BS143" s="64">
        <f>BS144</f>
        <v>29790</v>
      </c>
      <c r="BT143" s="15"/>
      <c r="BU143" s="15"/>
      <c r="BV143" s="15"/>
      <c r="BW143" s="15"/>
    </row>
    <row r="144" spans="1:75" s="16" customFormat="1" ht="19.5" customHeight="1">
      <c r="A144" s="66" t="s">
        <v>218</v>
      </c>
      <c r="B144" s="72" t="s">
        <v>138</v>
      </c>
      <c r="C144" s="72" t="s">
        <v>154</v>
      </c>
      <c r="D144" s="72" t="s">
        <v>292</v>
      </c>
      <c r="E144" s="72" t="s">
        <v>219</v>
      </c>
      <c r="F144" s="64"/>
      <c r="G144" s="64"/>
      <c r="H144" s="64"/>
      <c r="I144" s="64"/>
      <c r="J144" s="64"/>
      <c r="K144" s="68"/>
      <c r="L144" s="68"/>
      <c r="M144" s="64"/>
      <c r="N144" s="64"/>
      <c r="O144" s="64"/>
      <c r="P144" s="64"/>
      <c r="Q144" s="64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4"/>
      <c r="AL144" s="64"/>
      <c r="AM144" s="64"/>
      <c r="AN144" s="64"/>
      <c r="AO144" s="64"/>
      <c r="AP144" s="64"/>
      <c r="AQ144" s="64"/>
      <c r="AR144" s="64"/>
      <c r="AS144" s="68"/>
      <c r="AT144" s="64"/>
      <c r="AU144" s="64"/>
      <c r="AV144" s="68"/>
      <c r="AW144" s="68"/>
      <c r="AX144" s="64"/>
      <c r="AY144" s="64"/>
      <c r="AZ144" s="68"/>
      <c r="BA144" s="68"/>
      <c r="BB144" s="64"/>
      <c r="BC144" s="64"/>
      <c r="BD144" s="68"/>
      <c r="BE144" s="68"/>
      <c r="BF144" s="64"/>
      <c r="BG144" s="64"/>
      <c r="BH144" s="68"/>
      <c r="BI144" s="68"/>
      <c r="BJ144" s="64"/>
      <c r="BK144" s="64"/>
      <c r="BL144" s="64"/>
      <c r="BM144" s="64"/>
      <c r="BN144" s="64"/>
      <c r="BO144" s="64"/>
      <c r="BP144" s="64"/>
      <c r="BQ144" s="64">
        <f>BR144-BP144</f>
        <v>102470</v>
      </c>
      <c r="BR144" s="64">
        <v>102470</v>
      </c>
      <c r="BS144" s="64">
        <v>29790</v>
      </c>
      <c r="BT144" s="15"/>
      <c r="BU144" s="15"/>
      <c r="BV144" s="15"/>
      <c r="BW144" s="15"/>
    </row>
    <row r="145" spans="1:75" s="16" customFormat="1" ht="15.75" customHeight="1">
      <c r="A145" s="66"/>
      <c r="B145" s="72"/>
      <c r="C145" s="72"/>
      <c r="D145" s="73"/>
      <c r="E145" s="72"/>
      <c r="F145" s="103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4"/>
      <c r="AL145" s="64"/>
      <c r="AM145" s="64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7"/>
      <c r="BR145" s="68"/>
      <c r="BS145" s="68"/>
      <c r="BT145" s="15"/>
      <c r="BU145" s="15"/>
      <c r="BV145" s="15"/>
      <c r="BW145" s="15"/>
    </row>
    <row r="146" spans="1:75" s="16" customFormat="1" ht="37.5">
      <c r="A146" s="57" t="s">
        <v>340</v>
      </c>
      <c r="B146" s="58" t="s">
        <v>138</v>
      </c>
      <c r="C146" s="58" t="s">
        <v>148</v>
      </c>
      <c r="D146" s="70"/>
      <c r="E146" s="58"/>
      <c r="F146" s="71">
        <f aca="true" t="shared" si="105" ref="F146:Q147">F147</f>
        <v>41021</v>
      </c>
      <c r="G146" s="71">
        <f aca="true" t="shared" si="106" ref="G146:O146">G147+G154</f>
        <v>3990</v>
      </c>
      <c r="H146" s="71">
        <f t="shared" si="106"/>
        <v>45011</v>
      </c>
      <c r="I146" s="71">
        <f t="shared" si="106"/>
        <v>0</v>
      </c>
      <c r="J146" s="71">
        <f t="shared" si="106"/>
        <v>77308</v>
      </c>
      <c r="K146" s="71">
        <f t="shared" si="106"/>
        <v>0</v>
      </c>
      <c r="L146" s="71">
        <f t="shared" si="106"/>
        <v>0</v>
      </c>
      <c r="M146" s="71">
        <f t="shared" si="106"/>
        <v>77308</v>
      </c>
      <c r="N146" s="71">
        <f t="shared" si="106"/>
        <v>-77308</v>
      </c>
      <c r="O146" s="71">
        <f t="shared" si="106"/>
        <v>0</v>
      </c>
      <c r="P146" s="71">
        <f>P147+P154</f>
        <v>0</v>
      </c>
      <c r="Q146" s="71">
        <f>Q147+Q154</f>
        <v>0</v>
      </c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4"/>
      <c r="AL146" s="64"/>
      <c r="AM146" s="64"/>
      <c r="AN146" s="60">
        <f>AN154</f>
        <v>0</v>
      </c>
      <c r="AO146" s="60">
        <f>AO154</f>
        <v>0</v>
      </c>
      <c r="AP146" s="60">
        <f>AP154</f>
        <v>0</v>
      </c>
      <c r="AQ146" s="60">
        <f>AQ154</f>
        <v>0</v>
      </c>
      <c r="AR146" s="60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0">
        <f>BQ149+BQ154</f>
        <v>400553</v>
      </c>
      <c r="BR146" s="60">
        <f>BR149+BR154</f>
        <v>400553</v>
      </c>
      <c r="BS146" s="60">
        <f>BS149+BS154</f>
        <v>437146</v>
      </c>
      <c r="BT146" s="15"/>
      <c r="BU146" s="15"/>
      <c r="BV146" s="15"/>
      <c r="BW146" s="15"/>
    </row>
    <row r="147" spans="1:71" ht="49.5" hidden="1">
      <c r="A147" s="66" t="s">
        <v>152</v>
      </c>
      <c r="B147" s="72" t="s">
        <v>138</v>
      </c>
      <c r="C147" s="72" t="s">
        <v>148</v>
      </c>
      <c r="D147" s="73" t="s">
        <v>42</v>
      </c>
      <c r="E147" s="72"/>
      <c r="F147" s="74">
        <f t="shared" si="105"/>
        <v>41021</v>
      </c>
      <c r="G147" s="74">
        <f t="shared" si="105"/>
        <v>-11347</v>
      </c>
      <c r="H147" s="74">
        <f t="shared" si="105"/>
        <v>29674</v>
      </c>
      <c r="I147" s="74">
        <f t="shared" si="105"/>
        <v>0</v>
      </c>
      <c r="J147" s="74">
        <f t="shared" si="105"/>
        <v>64738</v>
      </c>
      <c r="K147" s="74">
        <f t="shared" si="105"/>
        <v>0</v>
      </c>
      <c r="L147" s="74">
        <f t="shared" si="105"/>
        <v>0</v>
      </c>
      <c r="M147" s="74">
        <f t="shared" si="105"/>
        <v>64738</v>
      </c>
      <c r="N147" s="74">
        <f t="shared" si="105"/>
        <v>-64738</v>
      </c>
      <c r="O147" s="74">
        <f t="shared" si="105"/>
        <v>0</v>
      </c>
      <c r="P147" s="74">
        <f t="shared" si="105"/>
        <v>0</v>
      </c>
      <c r="Q147" s="74">
        <f t="shared" si="105"/>
        <v>0</v>
      </c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7"/>
      <c r="AL147" s="47"/>
      <c r="AM147" s="47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8"/>
      <c r="BR147" s="46"/>
      <c r="BS147" s="46"/>
    </row>
    <row r="148" spans="1:75" s="12" customFormat="1" ht="99.75" hidden="1">
      <c r="A148" s="66" t="s">
        <v>240</v>
      </c>
      <c r="B148" s="72" t="s">
        <v>138</v>
      </c>
      <c r="C148" s="72" t="s">
        <v>148</v>
      </c>
      <c r="D148" s="73" t="s">
        <v>42</v>
      </c>
      <c r="E148" s="72" t="s">
        <v>153</v>
      </c>
      <c r="F148" s="64">
        <v>41021</v>
      </c>
      <c r="G148" s="64">
        <f>H148-F148</f>
        <v>-11347</v>
      </c>
      <c r="H148" s="64">
        <f>45011-15337</f>
        <v>29674</v>
      </c>
      <c r="I148" s="64"/>
      <c r="J148" s="64">
        <f>77308-12570</f>
        <v>64738</v>
      </c>
      <c r="K148" s="60"/>
      <c r="L148" s="60"/>
      <c r="M148" s="64">
        <v>64738</v>
      </c>
      <c r="N148" s="64">
        <f>O148-M148</f>
        <v>-64738</v>
      </c>
      <c r="O148" s="64"/>
      <c r="P148" s="64"/>
      <c r="Q148" s="64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109"/>
      <c r="AL148" s="109"/>
      <c r="AM148" s="109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90"/>
      <c r="BR148" s="61"/>
      <c r="BS148" s="61"/>
      <c r="BT148" s="11"/>
      <c r="BU148" s="11"/>
      <c r="BV148" s="11"/>
      <c r="BW148" s="11"/>
    </row>
    <row r="149" spans="1:75" s="12" customFormat="1" ht="18.75">
      <c r="A149" s="66" t="s">
        <v>430</v>
      </c>
      <c r="B149" s="72" t="s">
        <v>138</v>
      </c>
      <c r="C149" s="72" t="s">
        <v>148</v>
      </c>
      <c r="D149" s="73" t="s">
        <v>431</v>
      </c>
      <c r="E149" s="72"/>
      <c r="F149" s="64"/>
      <c r="G149" s="64"/>
      <c r="H149" s="64"/>
      <c r="I149" s="64"/>
      <c r="J149" s="64"/>
      <c r="K149" s="60"/>
      <c r="L149" s="60"/>
      <c r="M149" s="64"/>
      <c r="N149" s="64"/>
      <c r="O149" s="64"/>
      <c r="P149" s="64"/>
      <c r="Q149" s="64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109"/>
      <c r="AL149" s="109"/>
      <c r="AM149" s="109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4">
        <f>BQ150</f>
        <v>348959</v>
      </c>
      <c r="BR149" s="64">
        <f>BR150</f>
        <v>348959</v>
      </c>
      <c r="BS149" s="64">
        <f>BS150</f>
        <v>385552</v>
      </c>
      <c r="BT149" s="11"/>
      <c r="BU149" s="11"/>
      <c r="BV149" s="11"/>
      <c r="BW149" s="11"/>
    </row>
    <row r="150" spans="1:75" s="12" customFormat="1" ht="33.75">
      <c r="A150" s="66" t="s">
        <v>432</v>
      </c>
      <c r="B150" s="72" t="s">
        <v>138</v>
      </c>
      <c r="C150" s="72" t="s">
        <v>148</v>
      </c>
      <c r="D150" s="73" t="s">
        <v>433</v>
      </c>
      <c r="E150" s="72"/>
      <c r="F150" s="64"/>
      <c r="G150" s="64"/>
      <c r="H150" s="64"/>
      <c r="I150" s="64"/>
      <c r="J150" s="64"/>
      <c r="K150" s="60"/>
      <c r="L150" s="60"/>
      <c r="M150" s="64"/>
      <c r="N150" s="64"/>
      <c r="O150" s="64"/>
      <c r="P150" s="64"/>
      <c r="Q150" s="64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109"/>
      <c r="AL150" s="109"/>
      <c r="AM150" s="109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4">
        <f>BQ151+BQ152+BQ153</f>
        <v>348959</v>
      </c>
      <c r="BR150" s="64">
        <f>BR151+BR152+BR153</f>
        <v>348959</v>
      </c>
      <c r="BS150" s="64">
        <f>BS151+BS152+BS153</f>
        <v>385552</v>
      </c>
      <c r="BT150" s="11"/>
      <c r="BU150" s="11"/>
      <c r="BV150" s="11"/>
      <c r="BW150" s="11"/>
    </row>
    <row r="151" spans="1:75" s="12" customFormat="1" ht="68.25" customHeight="1">
      <c r="A151" s="66" t="s">
        <v>140</v>
      </c>
      <c r="B151" s="72" t="s">
        <v>138</v>
      </c>
      <c r="C151" s="72" t="s">
        <v>148</v>
      </c>
      <c r="D151" s="73" t="s">
        <v>433</v>
      </c>
      <c r="E151" s="72" t="s">
        <v>141</v>
      </c>
      <c r="F151" s="64"/>
      <c r="G151" s="64"/>
      <c r="H151" s="64"/>
      <c r="I151" s="64"/>
      <c r="J151" s="64"/>
      <c r="K151" s="60"/>
      <c r="L151" s="60"/>
      <c r="M151" s="64"/>
      <c r="N151" s="64"/>
      <c r="O151" s="64"/>
      <c r="P151" s="64"/>
      <c r="Q151" s="64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109"/>
      <c r="AL151" s="109"/>
      <c r="AM151" s="109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4">
        <f>BR151-BP151</f>
        <v>313771</v>
      </c>
      <c r="BR151" s="64">
        <v>313771</v>
      </c>
      <c r="BS151" s="64">
        <v>354019</v>
      </c>
      <c r="BT151" s="11"/>
      <c r="BU151" s="11"/>
      <c r="BV151" s="11"/>
      <c r="BW151" s="11"/>
    </row>
    <row r="152" spans="1:75" s="12" customFormat="1" ht="84.75" customHeight="1">
      <c r="A152" s="66" t="s">
        <v>314</v>
      </c>
      <c r="B152" s="72" t="s">
        <v>138</v>
      </c>
      <c r="C152" s="72" t="s">
        <v>148</v>
      </c>
      <c r="D152" s="73" t="s">
        <v>433</v>
      </c>
      <c r="E152" s="72" t="s">
        <v>383</v>
      </c>
      <c r="F152" s="64"/>
      <c r="G152" s="64"/>
      <c r="H152" s="64"/>
      <c r="I152" s="64"/>
      <c r="J152" s="64"/>
      <c r="K152" s="60"/>
      <c r="L152" s="60"/>
      <c r="M152" s="64"/>
      <c r="N152" s="64"/>
      <c r="O152" s="64"/>
      <c r="P152" s="64"/>
      <c r="Q152" s="64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109"/>
      <c r="AL152" s="109"/>
      <c r="AM152" s="109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4">
        <f>BR152-BP152</f>
        <v>23033</v>
      </c>
      <c r="BR152" s="64">
        <v>23033</v>
      </c>
      <c r="BS152" s="64">
        <v>23033</v>
      </c>
      <c r="BT152" s="11"/>
      <c r="BU152" s="11"/>
      <c r="BV152" s="11"/>
      <c r="BW152" s="11"/>
    </row>
    <row r="153" spans="1:75" s="12" customFormat="1" ht="99" customHeight="1">
      <c r="A153" s="66" t="s">
        <v>389</v>
      </c>
      <c r="B153" s="72" t="s">
        <v>138</v>
      </c>
      <c r="C153" s="72" t="s">
        <v>148</v>
      </c>
      <c r="D153" s="73" t="s">
        <v>433</v>
      </c>
      <c r="E153" s="72" t="s">
        <v>384</v>
      </c>
      <c r="F153" s="64"/>
      <c r="G153" s="64"/>
      <c r="H153" s="64"/>
      <c r="I153" s="64"/>
      <c r="J153" s="64"/>
      <c r="K153" s="60"/>
      <c r="L153" s="60"/>
      <c r="M153" s="64"/>
      <c r="N153" s="64"/>
      <c r="O153" s="64"/>
      <c r="P153" s="64"/>
      <c r="Q153" s="64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109"/>
      <c r="AL153" s="109"/>
      <c r="AM153" s="109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4">
        <f>BR153-BP153</f>
        <v>12155</v>
      </c>
      <c r="BR153" s="64">
        <v>12155</v>
      </c>
      <c r="BS153" s="64">
        <v>8500</v>
      </c>
      <c r="BT153" s="11"/>
      <c r="BU153" s="11"/>
      <c r="BV153" s="11"/>
      <c r="BW153" s="11"/>
    </row>
    <row r="154" spans="1:75" s="12" customFormat="1" ht="36.75" customHeight="1">
      <c r="A154" s="66" t="s">
        <v>124</v>
      </c>
      <c r="B154" s="72" t="s">
        <v>138</v>
      </c>
      <c r="C154" s="72" t="s">
        <v>148</v>
      </c>
      <c r="D154" s="73" t="s">
        <v>125</v>
      </c>
      <c r="E154" s="72"/>
      <c r="F154" s="64"/>
      <c r="G154" s="64">
        <f aca="true" t="shared" si="107" ref="G154:Q154">G159</f>
        <v>15337</v>
      </c>
      <c r="H154" s="64">
        <f t="shared" si="107"/>
        <v>15337</v>
      </c>
      <c r="I154" s="64">
        <f t="shared" si="107"/>
        <v>0</v>
      </c>
      <c r="J154" s="64">
        <f t="shared" si="107"/>
        <v>12570</v>
      </c>
      <c r="K154" s="64">
        <f t="shared" si="107"/>
        <v>0</v>
      </c>
      <c r="L154" s="64">
        <f t="shared" si="107"/>
        <v>0</v>
      </c>
      <c r="M154" s="64">
        <f t="shared" si="107"/>
        <v>12570</v>
      </c>
      <c r="N154" s="64">
        <f t="shared" si="107"/>
        <v>-12570</v>
      </c>
      <c r="O154" s="64">
        <f t="shared" si="107"/>
        <v>0</v>
      </c>
      <c r="P154" s="64">
        <f t="shared" si="107"/>
        <v>0</v>
      </c>
      <c r="Q154" s="64">
        <f t="shared" si="107"/>
        <v>0</v>
      </c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109"/>
      <c r="AL154" s="109"/>
      <c r="AM154" s="109"/>
      <c r="AN154" s="64">
        <f>AN158</f>
        <v>0</v>
      </c>
      <c r="AO154" s="64">
        <f>AO158</f>
        <v>0</v>
      </c>
      <c r="AP154" s="64">
        <f>AP158</f>
        <v>0</v>
      </c>
      <c r="AQ154" s="64">
        <f>AQ158</f>
        <v>0</v>
      </c>
      <c r="AR154" s="64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4">
        <f>BQ155+BQ158</f>
        <v>51594</v>
      </c>
      <c r="BR154" s="64">
        <f>BR155+BR158</f>
        <v>51594</v>
      </c>
      <c r="BS154" s="64">
        <f>BS155+BS158</f>
        <v>51594</v>
      </c>
      <c r="BT154" s="11"/>
      <c r="BU154" s="11"/>
      <c r="BV154" s="11"/>
      <c r="BW154" s="11"/>
    </row>
    <row r="155" spans="1:75" s="12" customFormat="1" ht="66.75">
      <c r="A155" s="66" t="s">
        <v>370</v>
      </c>
      <c r="B155" s="72" t="s">
        <v>138</v>
      </c>
      <c r="C155" s="72" t="s">
        <v>148</v>
      </c>
      <c r="D155" s="73" t="s">
        <v>369</v>
      </c>
      <c r="E155" s="72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109"/>
      <c r="AL155" s="109"/>
      <c r="AM155" s="109"/>
      <c r="AN155" s="64"/>
      <c r="AO155" s="64"/>
      <c r="AP155" s="64"/>
      <c r="AQ155" s="64"/>
      <c r="AR155" s="64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4">
        <f>BQ156+BQ157</f>
        <v>51594</v>
      </c>
      <c r="BR155" s="64">
        <f>BR156+BR157</f>
        <v>51594</v>
      </c>
      <c r="BS155" s="64">
        <f>BS156+BS157</f>
        <v>51594</v>
      </c>
      <c r="BT155" s="11"/>
      <c r="BU155" s="11"/>
      <c r="BV155" s="11"/>
      <c r="BW155" s="11"/>
    </row>
    <row r="156" spans="1:75" s="12" customFormat="1" ht="66.75">
      <c r="A156" s="66" t="s">
        <v>140</v>
      </c>
      <c r="B156" s="72" t="s">
        <v>138</v>
      </c>
      <c r="C156" s="72" t="s">
        <v>148</v>
      </c>
      <c r="D156" s="73" t="s">
        <v>369</v>
      </c>
      <c r="E156" s="72" t="s">
        <v>141</v>
      </c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109"/>
      <c r="AL156" s="109"/>
      <c r="AM156" s="109"/>
      <c r="AN156" s="64"/>
      <c r="AO156" s="64"/>
      <c r="AP156" s="64"/>
      <c r="AQ156" s="64"/>
      <c r="AR156" s="64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4">
        <f>BR156-BP156</f>
        <v>50000</v>
      </c>
      <c r="BR156" s="64">
        <v>50000</v>
      </c>
      <c r="BS156" s="64">
        <v>50000</v>
      </c>
      <c r="BT156" s="11"/>
      <c r="BU156" s="11"/>
      <c r="BV156" s="11"/>
      <c r="BW156" s="11"/>
    </row>
    <row r="157" spans="1:75" s="12" customFormat="1" ht="83.25" customHeight="1">
      <c r="A157" s="66" t="s">
        <v>240</v>
      </c>
      <c r="B157" s="72" t="s">
        <v>138</v>
      </c>
      <c r="C157" s="72" t="s">
        <v>148</v>
      </c>
      <c r="D157" s="73" t="s">
        <v>369</v>
      </c>
      <c r="E157" s="72" t="s">
        <v>153</v>
      </c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109"/>
      <c r="AL157" s="109"/>
      <c r="AM157" s="109"/>
      <c r="AN157" s="64"/>
      <c r="AO157" s="64"/>
      <c r="AP157" s="64"/>
      <c r="AQ157" s="64"/>
      <c r="AR157" s="64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4">
        <f>BR157-BP157</f>
        <v>1594</v>
      </c>
      <c r="BR157" s="64">
        <v>1594</v>
      </c>
      <c r="BS157" s="64">
        <v>1594</v>
      </c>
      <c r="BT157" s="11"/>
      <c r="BU157" s="11"/>
      <c r="BV157" s="11"/>
      <c r="BW157" s="11"/>
    </row>
    <row r="158" spans="1:75" s="12" customFormat="1" ht="66.75" hidden="1">
      <c r="A158" s="66" t="s">
        <v>434</v>
      </c>
      <c r="B158" s="72" t="s">
        <v>138</v>
      </c>
      <c r="C158" s="72" t="s">
        <v>148</v>
      </c>
      <c r="D158" s="73" t="s">
        <v>335</v>
      </c>
      <c r="E158" s="72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109"/>
      <c r="AL158" s="109"/>
      <c r="AM158" s="109"/>
      <c r="AN158" s="64">
        <f>AN159</f>
        <v>0</v>
      </c>
      <c r="AO158" s="64">
        <f>AO159</f>
        <v>0</v>
      </c>
      <c r="AP158" s="64">
        <f>AP159</f>
        <v>0</v>
      </c>
      <c r="AQ158" s="64">
        <f>AQ159</f>
        <v>0</v>
      </c>
      <c r="AR158" s="64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4">
        <f>BQ160</f>
        <v>0</v>
      </c>
      <c r="BR158" s="64">
        <f>BR160</f>
        <v>0</v>
      </c>
      <c r="BS158" s="64">
        <f>BS160</f>
        <v>0</v>
      </c>
      <c r="BT158" s="11"/>
      <c r="BU158" s="11"/>
      <c r="BV158" s="11"/>
      <c r="BW158" s="11"/>
    </row>
    <row r="159" spans="1:75" s="12" customFormat="1" ht="88.5" customHeight="1" hidden="1">
      <c r="A159" s="66" t="s">
        <v>240</v>
      </c>
      <c r="B159" s="72" t="s">
        <v>138</v>
      </c>
      <c r="C159" s="72" t="s">
        <v>148</v>
      </c>
      <c r="D159" s="73" t="s">
        <v>335</v>
      </c>
      <c r="E159" s="72" t="s">
        <v>153</v>
      </c>
      <c r="F159" s="64"/>
      <c r="G159" s="64">
        <f>H159-F159</f>
        <v>15337</v>
      </c>
      <c r="H159" s="64">
        <v>15337</v>
      </c>
      <c r="I159" s="64"/>
      <c r="J159" s="64">
        <v>12570</v>
      </c>
      <c r="K159" s="60"/>
      <c r="L159" s="60"/>
      <c r="M159" s="64">
        <v>12570</v>
      </c>
      <c r="N159" s="64">
        <f>O159-M159</f>
        <v>-12570</v>
      </c>
      <c r="O159" s="64"/>
      <c r="P159" s="64"/>
      <c r="Q159" s="64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109"/>
      <c r="AL159" s="109"/>
      <c r="AM159" s="109"/>
      <c r="AN159" s="64">
        <f>AO159-AM159</f>
        <v>0</v>
      </c>
      <c r="AO159" s="64"/>
      <c r="AP159" s="64"/>
      <c r="AQ159" s="64"/>
      <c r="AR159" s="64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4"/>
      <c r="BR159" s="64"/>
      <c r="BS159" s="64"/>
      <c r="BT159" s="11"/>
      <c r="BU159" s="11"/>
      <c r="BV159" s="11"/>
      <c r="BW159" s="11"/>
    </row>
    <row r="160" spans="1:75" s="12" customFormat="1" ht="99.75" hidden="1">
      <c r="A160" s="66" t="s">
        <v>469</v>
      </c>
      <c r="B160" s="72" t="s">
        <v>138</v>
      </c>
      <c r="C160" s="72" t="s">
        <v>148</v>
      </c>
      <c r="D160" s="73" t="s">
        <v>335</v>
      </c>
      <c r="E160" s="72" t="s">
        <v>384</v>
      </c>
      <c r="F160" s="64"/>
      <c r="G160" s="64"/>
      <c r="H160" s="64"/>
      <c r="I160" s="64"/>
      <c r="J160" s="64"/>
      <c r="K160" s="60"/>
      <c r="L160" s="60"/>
      <c r="M160" s="64"/>
      <c r="N160" s="64"/>
      <c r="O160" s="64"/>
      <c r="P160" s="64"/>
      <c r="Q160" s="64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109"/>
      <c r="AL160" s="109"/>
      <c r="AM160" s="109"/>
      <c r="AN160" s="64"/>
      <c r="AO160" s="64"/>
      <c r="AP160" s="64"/>
      <c r="AQ160" s="64"/>
      <c r="AR160" s="64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4">
        <f>BR160-BP160</f>
        <v>0</v>
      </c>
      <c r="BR160" s="64"/>
      <c r="BS160" s="64"/>
      <c r="BT160" s="11"/>
      <c r="BU160" s="11"/>
      <c r="BV160" s="11"/>
      <c r="BW160" s="11"/>
    </row>
    <row r="161" spans="1:75" s="12" customFormat="1" ht="8.25" customHeight="1">
      <c r="A161" s="66"/>
      <c r="B161" s="72"/>
      <c r="C161" s="72"/>
      <c r="D161" s="73"/>
      <c r="E161" s="72"/>
      <c r="F161" s="64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109"/>
      <c r="AL161" s="109"/>
      <c r="AM161" s="109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90"/>
      <c r="BR161" s="61"/>
      <c r="BS161" s="61"/>
      <c r="BT161" s="11"/>
      <c r="BU161" s="11"/>
      <c r="BV161" s="11"/>
      <c r="BW161" s="11"/>
    </row>
    <row r="162" spans="1:75" s="12" customFormat="1" ht="35.25" customHeight="1">
      <c r="A162" s="57" t="s">
        <v>200</v>
      </c>
      <c r="B162" s="58" t="s">
        <v>138</v>
      </c>
      <c r="C162" s="58" t="s">
        <v>142</v>
      </c>
      <c r="D162" s="73"/>
      <c r="E162" s="72"/>
      <c r="F162" s="71">
        <f aca="true" t="shared" si="108" ref="F162:V163">F163</f>
        <v>1563</v>
      </c>
      <c r="G162" s="71">
        <f t="shared" si="108"/>
        <v>218</v>
      </c>
      <c r="H162" s="71">
        <f t="shared" si="108"/>
        <v>1781</v>
      </c>
      <c r="I162" s="71">
        <f t="shared" si="108"/>
        <v>0</v>
      </c>
      <c r="J162" s="71">
        <f t="shared" si="108"/>
        <v>1911</v>
      </c>
      <c r="K162" s="71">
        <f t="shared" si="108"/>
        <v>0</v>
      </c>
      <c r="L162" s="71">
        <f t="shared" si="108"/>
        <v>0</v>
      </c>
      <c r="M162" s="71">
        <f t="shared" si="108"/>
        <v>1911</v>
      </c>
      <c r="N162" s="71">
        <f t="shared" si="108"/>
        <v>-383</v>
      </c>
      <c r="O162" s="71">
        <f t="shared" si="108"/>
        <v>1528</v>
      </c>
      <c r="P162" s="71">
        <f t="shared" si="108"/>
        <v>0</v>
      </c>
      <c r="Q162" s="71">
        <f t="shared" si="108"/>
        <v>1528</v>
      </c>
      <c r="R162" s="71">
        <f t="shared" si="108"/>
        <v>0</v>
      </c>
      <c r="S162" s="71">
        <f t="shared" si="108"/>
        <v>0</v>
      </c>
      <c r="T162" s="71">
        <f t="shared" si="108"/>
        <v>1528</v>
      </c>
      <c r="U162" s="71">
        <f t="shared" si="108"/>
        <v>1528</v>
      </c>
      <c r="V162" s="71">
        <f t="shared" si="108"/>
        <v>0</v>
      </c>
      <c r="W162" s="71">
        <f aca="true" t="shared" si="109" ref="V162:AK163">W163</f>
        <v>0</v>
      </c>
      <c r="X162" s="71">
        <f t="shared" si="109"/>
        <v>1528</v>
      </c>
      <c r="Y162" s="71">
        <f t="shared" si="109"/>
        <v>1528</v>
      </c>
      <c r="Z162" s="71">
        <f t="shared" si="109"/>
        <v>0</v>
      </c>
      <c r="AA162" s="71">
        <f t="shared" si="109"/>
        <v>1528</v>
      </c>
      <c r="AB162" s="71">
        <f t="shared" si="109"/>
        <v>1528</v>
      </c>
      <c r="AC162" s="71">
        <f t="shared" si="109"/>
        <v>0</v>
      </c>
      <c r="AD162" s="71">
        <f t="shared" si="109"/>
        <v>0</v>
      </c>
      <c r="AE162" s="71"/>
      <c r="AF162" s="71">
        <f t="shared" si="109"/>
        <v>1528</v>
      </c>
      <c r="AG162" s="71">
        <f t="shared" si="109"/>
        <v>0</v>
      </c>
      <c r="AH162" s="71">
        <f t="shared" si="109"/>
        <v>1528</v>
      </c>
      <c r="AI162" s="71">
        <f t="shared" si="109"/>
        <v>0</v>
      </c>
      <c r="AJ162" s="71">
        <f t="shared" si="109"/>
        <v>0</v>
      </c>
      <c r="AK162" s="71">
        <f t="shared" si="109"/>
        <v>1528</v>
      </c>
      <c r="AL162" s="71">
        <f aca="true" t="shared" si="110" ref="AI162:AZ163">AL163</f>
        <v>0</v>
      </c>
      <c r="AM162" s="71">
        <f t="shared" si="110"/>
        <v>1528</v>
      </c>
      <c r="AN162" s="71">
        <f aca="true" t="shared" si="111" ref="AN162:AV162">AN163+AN165</f>
        <v>5735</v>
      </c>
      <c r="AO162" s="71">
        <f t="shared" si="111"/>
        <v>7263</v>
      </c>
      <c r="AP162" s="71">
        <f t="shared" si="111"/>
        <v>0</v>
      </c>
      <c r="AQ162" s="71">
        <f t="shared" si="111"/>
        <v>18945</v>
      </c>
      <c r="AR162" s="71">
        <f t="shared" si="111"/>
        <v>0</v>
      </c>
      <c r="AS162" s="71">
        <f t="shared" si="111"/>
        <v>0</v>
      </c>
      <c r="AT162" s="71">
        <f t="shared" si="111"/>
        <v>7263</v>
      </c>
      <c r="AU162" s="71">
        <f t="shared" si="111"/>
        <v>18945</v>
      </c>
      <c r="AV162" s="71">
        <f t="shared" si="111"/>
        <v>0</v>
      </c>
      <c r="AW162" s="71">
        <f aca="true" t="shared" si="112" ref="AW162:BC162">AW163+AW165</f>
        <v>0</v>
      </c>
      <c r="AX162" s="71">
        <f t="shared" si="112"/>
        <v>7263</v>
      </c>
      <c r="AY162" s="71">
        <f t="shared" si="112"/>
        <v>18945</v>
      </c>
      <c r="AZ162" s="71">
        <f t="shared" si="112"/>
        <v>0</v>
      </c>
      <c r="BA162" s="71">
        <f t="shared" si="112"/>
        <v>0</v>
      </c>
      <c r="BB162" s="71">
        <f t="shared" si="112"/>
        <v>7263</v>
      </c>
      <c r="BC162" s="71">
        <f t="shared" si="112"/>
        <v>18945</v>
      </c>
      <c r="BD162" s="61"/>
      <c r="BE162" s="61"/>
      <c r="BF162" s="71">
        <f aca="true" t="shared" si="113" ref="BF162:BP162">BF163+BF165</f>
        <v>7263</v>
      </c>
      <c r="BG162" s="71">
        <f t="shared" si="113"/>
        <v>18945</v>
      </c>
      <c r="BH162" s="71">
        <f>BH163+BH165</f>
        <v>-5452</v>
      </c>
      <c r="BI162" s="71">
        <f>BI163+BI165</f>
        <v>-17134</v>
      </c>
      <c r="BJ162" s="71">
        <f>BJ163+BJ165</f>
        <v>1811</v>
      </c>
      <c r="BK162" s="71">
        <f>BK163+BK165</f>
        <v>1811</v>
      </c>
      <c r="BL162" s="71">
        <f t="shared" si="113"/>
        <v>0</v>
      </c>
      <c r="BM162" s="71">
        <f t="shared" si="113"/>
        <v>0</v>
      </c>
      <c r="BN162" s="71">
        <f t="shared" si="113"/>
        <v>1811</v>
      </c>
      <c r="BO162" s="71"/>
      <c r="BP162" s="71">
        <f t="shared" si="113"/>
        <v>1811</v>
      </c>
      <c r="BQ162" s="71">
        <f>BQ163+BQ165</f>
        <v>-1811</v>
      </c>
      <c r="BR162" s="71">
        <f>BR163+BR165</f>
        <v>0</v>
      </c>
      <c r="BS162" s="71">
        <f>BS163+BS165</f>
        <v>0</v>
      </c>
      <c r="BT162" s="11"/>
      <c r="BU162" s="11"/>
      <c r="BV162" s="11"/>
      <c r="BW162" s="11"/>
    </row>
    <row r="163" spans="1:75" s="12" customFormat="1" ht="30.75" customHeight="1">
      <c r="A163" s="66" t="s">
        <v>201</v>
      </c>
      <c r="B163" s="72" t="s">
        <v>138</v>
      </c>
      <c r="C163" s="72" t="s">
        <v>142</v>
      </c>
      <c r="D163" s="73" t="s">
        <v>199</v>
      </c>
      <c r="E163" s="72"/>
      <c r="F163" s="74">
        <f t="shared" si="108"/>
        <v>1563</v>
      </c>
      <c r="G163" s="74">
        <f t="shared" si="108"/>
        <v>218</v>
      </c>
      <c r="H163" s="74">
        <f t="shared" si="108"/>
        <v>1781</v>
      </c>
      <c r="I163" s="74">
        <f t="shared" si="108"/>
        <v>0</v>
      </c>
      <c r="J163" s="74">
        <f t="shared" si="108"/>
        <v>1911</v>
      </c>
      <c r="K163" s="74">
        <f t="shared" si="108"/>
        <v>0</v>
      </c>
      <c r="L163" s="74">
        <f t="shared" si="108"/>
        <v>0</v>
      </c>
      <c r="M163" s="74">
        <f t="shared" si="108"/>
        <v>1911</v>
      </c>
      <c r="N163" s="74">
        <f t="shared" si="108"/>
        <v>-383</v>
      </c>
      <c r="O163" s="74">
        <f t="shared" si="108"/>
        <v>1528</v>
      </c>
      <c r="P163" s="74">
        <f t="shared" si="108"/>
        <v>0</v>
      </c>
      <c r="Q163" s="74">
        <f t="shared" si="108"/>
        <v>1528</v>
      </c>
      <c r="R163" s="74">
        <f t="shared" si="108"/>
        <v>0</v>
      </c>
      <c r="S163" s="74">
        <f t="shared" si="108"/>
        <v>0</v>
      </c>
      <c r="T163" s="74">
        <f t="shared" si="108"/>
        <v>1528</v>
      </c>
      <c r="U163" s="74">
        <f t="shared" si="108"/>
        <v>1528</v>
      </c>
      <c r="V163" s="74">
        <f t="shared" si="109"/>
        <v>0</v>
      </c>
      <c r="W163" s="74">
        <f t="shared" si="109"/>
        <v>0</v>
      </c>
      <c r="X163" s="74">
        <f t="shared" si="109"/>
        <v>1528</v>
      </c>
      <c r="Y163" s="74">
        <f t="shared" si="109"/>
        <v>1528</v>
      </c>
      <c r="Z163" s="74">
        <f t="shared" si="109"/>
        <v>0</v>
      </c>
      <c r="AA163" s="74">
        <f t="shared" si="109"/>
        <v>1528</v>
      </c>
      <c r="AB163" s="74">
        <f t="shared" si="109"/>
        <v>1528</v>
      </c>
      <c r="AC163" s="74">
        <f t="shared" si="109"/>
        <v>0</v>
      </c>
      <c r="AD163" s="74">
        <f t="shared" si="109"/>
        <v>0</v>
      </c>
      <c r="AE163" s="74"/>
      <c r="AF163" s="74">
        <f t="shared" si="109"/>
        <v>1528</v>
      </c>
      <c r="AG163" s="74">
        <f t="shared" si="109"/>
        <v>0</v>
      </c>
      <c r="AH163" s="74">
        <f t="shared" si="109"/>
        <v>1528</v>
      </c>
      <c r="AI163" s="74">
        <f t="shared" si="110"/>
        <v>0</v>
      </c>
      <c r="AJ163" s="74">
        <f t="shared" si="110"/>
        <v>0</v>
      </c>
      <c r="AK163" s="74">
        <f t="shared" si="110"/>
        <v>1528</v>
      </c>
      <c r="AL163" s="74">
        <f t="shared" si="110"/>
        <v>0</v>
      </c>
      <c r="AM163" s="74">
        <f t="shared" si="110"/>
        <v>1528</v>
      </c>
      <c r="AN163" s="74">
        <f t="shared" si="110"/>
        <v>283</v>
      </c>
      <c r="AO163" s="74">
        <f t="shared" si="110"/>
        <v>1811</v>
      </c>
      <c r="AP163" s="74">
        <f t="shared" si="110"/>
        <v>0</v>
      </c>
      <c r="AQ163" s="74">
        <f t="shared" si="110"/>
        <v>1811</v>
      </c>
      <c r="AR163" s="74">
        <f t="shared" si="110"/>
        <v>0</v>
      </c>
      <c r="AS163" s="74">
        <f t="shared" si="110"/>
        <v>0</v>
      </c>
      <c r="AT163" s="74">
        <f t="shared" si="110"/>
        <v>1811</v>
      </c>
      <c r="AU163" s="74">
        <f t="shared" si="110"/>
        <v>1811</v>
      </c>
      <c r="AV163" s="74">
        <f t="shared" si="110"/>
        <v>0</v>
      </c>
      <c r="AW163" s="74">
        <f t="shared" si="110"/>
        <v>0</v>
      </c>
      <c r="AX163" s="74">
        <f t="shared" si="110"/>
        <v>1811</v>
      </c>
      <c r="AY163" s="74">
        <f t="shared" si="110"/>
        <v>1811</v>
      </c>
      <c r="AZ163" s="74">
        <f t="shared" si="110"/>
        <v>0</v>
      </c>
      <c r="BA163" s="74">
        <f>BA164</f>
        <v>0</v>
      </c>
      <c r="BB163" s="74">
        <f>BB164</f>
        <v>1811</v>
      </c>
      <c r="BC163" s="74">
        <f>BC164</f>
        <v>1811</v>
      </c>
      <c r="BD163" s="61"/>
      <c r="BE163" s="61"/>
      <c r="BF163" s="74">
        <f aca="true" t="shared" si="114" ref="BF163:BS163">BF164</f>
        <v>1811</v>
      </c>
      <c r="BG163" s="74">
        <f t="shared" si="114"/>
        <v>1811</v>
      </c>
      <c r="BH163" s="74">
        <f t="shared" si="114"/>
        <v>0</v>
      </c>
      <c r="BI163" s="74">
        <f t="shared" si="114"/>
        <v>0</v>
      </c>
      <c r="BJ163" s="74">
        <f t="shared" si="114"/>
        <v>1811</v>
      </c>
      <c r="BK163" s="74">
        <f t="shared" si="114"/>
        <v>1811</v>
      </c>
      <c r="BL163" s="74">
        <f t="shared" si="114"/>
        <v>0</v>
      </c>
      <c r="BM163" s="74">
        <f t="shared" si="114"/>
        <v>0</v>
      </c>
      <c r="BN163" s="74">
        <f t="shared" si="114"/>
        <v>1811</v>
      </c>
      <c r="BO163" s="74"/>
      <c r="BP163" s="74">
        <f t="shared" si="114"/>
        <v>1811</v>
      </c>
      <c r="BQ163" s="74">
        <f t="shared" si="114"/>
        <v>-1811</v>
      </c>
      <c r="BR163" s="74">
        <f t="shared" si="114"/>
        <v>0</v>
      </c>
      <c r="BS163" s="74">
        <f t="shared" si="114"/>
        <v>0</v>
      </c>
      <c r="BT163" s="11"/>
      <c r="BU163" s="11"/>
      <c r="BV163" s="11"/>
      <c r="BW163" s="11"/>
    </row>
    <row r="164" spans="1:75" s="12" customFormat="1" ht="37.5" customHeight="1">
      <c r="A164" s="66" t="s">
        <v>132</v>
      </c>
      <c r="B164" s="72" t="s">
        <v>138</v>
      </c>
      <c r="C164" s="72" t="s">
        <v>142</v>
      </c>
      <c r="D164" s="73" t="s">
        <v>199</v>
      </c>
      <c r="E164" s="72" t="s">
        <v>133</v>
      </c>
      <c r="F164" s="64">
        <v>1563</v>
      </c>
      <c r="G164" s="64">
        <f>H164-F164</f>
        <v>218</v>
      </c>
      <c r="H164" s="64">
        <v>1781</v>
      </c>
      <c r="I164" s="64"/>
      <c r="J164" s="64">
        <v>1911</v>
      </c>
      <c r="K164" s="60"/>
      <c r="L164" s="60"/>
      <c r="M164" s="64">
        <v>1911</v>
      </c>
      <c r="N164" s="64">
        <f>O164-M164</f>
        <v>-383</v>
      </c>
      <c r="O164" s="64">
        <v>1528</v>
      </c>
      <c r="P164" s="64"/>
      <c r="Q164" s="64">
        <v>1528</v>
      </c>
      <c r="R164" s="61"/>
      <c r="S164" s="61"/>
      <c r="T164" s="64">
        <f>O164+R164</f>
        <v>1528</v>
      </c>
      <c r="U164" s="64">
        <f>Q164+S164</f>
        <v>1528</v>
      </c>
      <c r="V164" s="61"/>
      <c r="W164" s="61"/>
      <c r="X164" s="64">
        <f>T164+V164</f>
        <v>1528</v>
      </c>
      <c r="Y164" s="64">
        <f>U164+W164</f>
        <v>1528</v>
      </c>
      <c r="Z164" s="61"/>
      <c r="AA164" s="64">
        <f>X164+Z164</f>
        <v>1528</v>
      </c>
      <c r="AB164" s="64">
        <f>Y164</f>
        <v>1528</v>
      </c>
      <c r="AC164" s="61"/>
      <c r="AD164" s="61"/>
      <c r="AE164" s="61"/>
      <c r="AF164" s="64">
        <f>AA164+AC164</f>
        <v>1528</v>
      </c>
      <c r="AG164" s="61"/>
      <c r="AH164" s="64">
        <f>AB164</f>
        <v>1528</v>
      </c>
      <c r="AI164" s="61"/>
      <c r="AJ164" s="61"/>
      <c r="AK164" s="64">
        <f>AF164+AI164</f>
        <v>1528</v>
      </c>
      <c r="AL164" s="64">
        <f>AG164</f>
        <v>0</v>
      </c>
      <c r="AM164" s="64">
        <f>AH164+AJ164</f>
        <v>1528</v>
      </c>
      <c r="AN164" s="64">
        <f>AO164-AM164</f>
        <v>283</v>
      </c>
      <c r="AO164" s="64">
        <v>1811</v>
      </c>
      <c r="AP164" s="64"/>
      <c r="AQ164" s="64">
        <v>1811</v>
      </c>
      <c r="AR164" s="64"/>
      <c r="AS164" s="61"/>
      <c r="AT164" s="64">
        <f>AO164+AR164</f>
        <v>1811</v>
      </c>
      <c r="AU164" s="64">
        <f>AQ164+AS164</f>
        <v>1811</v>
      </c>
      <c r="AV164" s="61"/>
      <c r="AW164" s="61"/>
      <c r="AX164" s="64">
        <f>AT164+AV164</f>
        <v>1811</v>
      </c>
      <c r="AY164" s="64">
        <f>AU164</f>
        <v>1811</v>
      </c>
      <c r="AZ164" s="61"/>
      <c r="BA164" s="61"/>
      <c r="BB164" s="64">
        <f>AX164+AZ164</f>
        <v>1811</v>
      </c>
      <c r="BC164" s="64">
        <f>AY164+BA164</f>
        <v>1811</v>
      </c>
      <c r="BD164" s="61"/>
      <c r="BE164" s="61"/>
      <c r="BF164" s="64">
        <f>BB164+BD164</f>
        <v>1811</v>
      </c>
      <c r="BG164" s="64">
        <f>BC164+BE164</f>
        <v>1811</v>
      </c>
      <c r="BH164" s="61"/>
      <c r="BI164" s="61"/>
      <c r="BJ164" s="64">
        <f>BB164+BH164</f>
        <v>1811</v>
      </c>
      <c r="BK164" s="64">
        <f>BC164+BI164</f>
        <v>1811</v>
      </c>
      <c r="BL164" s="61"/>
      <c r="BM164" s="61"/>
      <c r="BN164" s="64">
        <f>BJ164+BL164</f>
        <v>1811</v>
      </c>
      <c r="BO164" s="64"/>
      <c r="BP164" s="64">
        <f>BK164+BM164</f>
        <v>1811</v>
      </c>
      <c r="BQ164" s="64">
        <f>BR164-BP164</f>
        <v>-1811</v>
      </c>
      <c r="BR164" s="61"/>
      <c r="BS164" s="61"/>
      <c r="BT164" s="11"/>
      <c r="BU164" s="11"/>
      <c r="BV164" s="11"/>
      <c r="BW164" s="11"/>
    </row>
    <row r="165" spans="1:75" s="12" customFormat="1" ht="33.75" hidden="1">
      <c r="A165" s="66" t="s">
        <v>49</v>
      </c>
      <c r="B165" s="72" t="s">
        <v>138</v>
      </c>
      <c r="C165" s="72" t="s">
        <v>142</v>
      </c>
      <c r="D165" s="73" t="s">
        <v>50</v>
      </c>
      <c r="E165" s="72"/>
      <c r="F165" s="64"/>
      <c r="G165" s="64"/>
      <c r="H165" s="64"/>
      <c r="I165" s="64"/>
      <c r="J165" s="64"/>
      <c r="K165" s="60"/>
      <c r="L165" s="60"/>
      <c r="M165" s="64"/>
      <c r="N165" s="64"/>
      <c r="O165" s="64"/>
      <c r="P165" s="64"/>
      <c r="Q165" s="64"/>
      <c r="R165" s="61"/>
      <c r="S165" s="61"/>
      <c r="T165" s="64"/>
      <c r="U165" s="64"/>
      <c r="V165" s="61"/>
      <c r="W165" s="61"/>
      <c r="X165" s="64"/>
      <c r="Y165" s="64"/>
      <c r="Z165" s="61"/>
      <c r="AA165" s="64"/>
      <c r="AB165" s="64"/>
      <c r="AC165" s="61"/>
      <c r="AD165" s="61"/>
      <c r="AE165" s="61"/>
      <c r="AF165" s="64"/>
      <c r="AG165" s="61"/>
      <c r="AH165" s="64"/>
      <c r="AI165" s="61"/>
      <c r="AJ165" s="61"/>
      <c r="AK165" s="64"/>
      <c r="AL165" s="64"/>
      <c r="AM165" s="64"/>
      <c r="AN165" s="64">
        <f aca="true" t="shared" si="115" ref="AN165:BC165">AN166</f>
        <v>5452</v>
      </c>
      <c r="AO165" s="64">
        <f t="shared" si="115"/>
        <v>5452</v>
      </c>
      <c r="AP165" s="64">
        <f t="shared" si="115"/>
        <v>0</v>
      </c>
      <c r="AQ165" s="64">
        <f t="shared" si="115"/>
        <v>17134</v>
      </c>
      <c r="AR165" s="64">
        <f t="shared" si="115"/>
        <v>0</v>
      </c>
      <c r="AS165" s="64">
        <f t="shared" si="115"/>
        <v>0</v>
      </c>
      <c r="AT165" s="64">
        <f t="shared" si="115"/>
        <v>5452</v>
      </c>
      <c r="AU165" s="64">
        <f t="shared" si="115"/>
        <v>17134</v>
      </c>
      <c r="AV165" s="64">
        <f t="shared" si="115"/>
        <v>0</v>
      </c>
      <c r="AW165" s="64">
        <f t="shared" si="115"/>
        <v>0</v>
      </c>
      <c r="AX165" s="64">
        <f t="shared" si="115"/>
        <v>5452</v>
      </c>
      <c r="AY165" s="64">
        <f t="shared" si="115"/>
        <v>17134</v>
      </c>
      <c r="AZ165" s="64">
        <f t="shared" si="115"/>
        <v>0</v>
      </c>
      <c r="BA165" s="64">
        <f t="shared" si="115"/>
        <v>0</v>
      </c>
      <c r="BB165" s="64">
        <f t="shared" si="115"/>
        <v>5452</v>
      </c>
      <c r="BC165" s="64">
        <f t="shared" si="115"/>
        <v>17134</v>
      </c>
      <c r="BD165" s="61"/>
      <c r="BE165" s="61"/>
      <c r="BF165" s="64">
        <f aca="true" t="shared" si="116" ref="BF165:BS165">BF166</f>
        <v>5452</v>
      </c>
      <c r="BG165" s="64">
        <f t="shared" si="116"/>
        <v>17134</v>
      </c>
      <c r="BH165" s="64">
        <f t="shared" si="116"/>
        <v>-5452</v>
      </c>
      <c r="BI165" s="64">
        <f t="shared" si="116"/>
        <v>-17134</v>
      </c>
      <c r="BJ165" s="64">
        <f t="shared" si="116"/>
        <v>0</v>
      </c>
      <c r="BK165" s="64">
        <f t="shared" si="116"/>
        <v>0</v>
      </c>
      <c r="BL165" s="64">
        <f t="shared" si="116"/>
        <v>0</v>
      </c>
      <c r="BM165" s="64">
        <f t="shared" si="116"/>
        <v>0</v>
      </c>
      <c r="BN165" s="64">
        <f t="shared" si="116"/>
        <v>0</v>
      </c>
      <c r="BO165" s="64"/>
      <c r="BP165" s="64">
        <f t="shared" si="116"/>
        <v>0</v>
      </c>
      <c r="BQ165" s="64">
        <f t="shared" si="116"/>
        <v>0</v>
      </c>
      <c r="BR165" s="64">
        <f t="shared" si="116"/>
        <v>0</v>
      </c>
      <c r="BS165" s="64">
        <f t="shared" si="116"/>
        <v>0</v>
      </c>
      <c r="BT165" s="11"/>
      <c r="BU165" s="11"/>
      <c r="BV165" s="11"/>
      <c r="BW165" s="11"/>
    </row>
    <row r="166" spans="1:75" s="12" customFormat="1" ht="66.75" hidden="1">
      <c r="A166" s="66" t="s">
        <v>242</v>
      </c>
      <c r="B166" s="72" t="s">
        <v>138</v>
      </c>
      <c r="C166" s="72" t="s">
        <v>142</v>
      </c>
      <c r="D166" s="73" t="s">
        <v>50</v>
      </c>
      <c r="E166" s="72" t="s">
        <v>141</v>
      </c>
      <c r="F166" s="64"/>
      <c r="G166" s="64"/>
      <c r="H166" s="64"/>
      <c r="I166" s="64"/>
      <c r="J166" s="64"/>
      <c r="K166" s="60"/>
      <c r="L166" s="60"/>
      <c r="M166" s="64"/>
      <c r="N166" s="64"/>
      <c r="O166" s="64"/>
      <c r="P166" s="64"/>
      <c r="Q166" s="64"/>
      <c r="R166" s="61"/>
      <c r="S166" s="61"/>
      <c r="T166" s="64"/>
      <c r="U166" s="64"/>
      <c r="V166" s="61"/>
      <c r="W166" s="61"/>
      <c r="X166" s="64"/>
      <c r="Y166" s="64"/>
      <c r="Z166" s="61"/>
      <c r="AA166" s="64"/>
      <c r="AB166" s="64"/>
      <c r="AC166" s="61"/>
      <c r="AD166" s="61"/>
      <c r="AE166" s="61"/>
      <c r="AF166" s="64"/>
      <c r="AG166" s="61"/>
      <c r="AH166" s="64"/>
      <c r="AI166" s="61"/>
      <c r="AJ166" s="61"/>
      <c r="AK166" s="64"/>
      <c r="AL166" s="64"/>
      <c r="AM166" s="64"/>
      <c r="AN166" s="64">
        <f>AO166-AM166</f>
        <v>5452</v>
      </c>
      <c r="AO166" s="64">
        <v>5452</v>
      </c>
      <c r="AP166" s="64"/>
      <c r="AQ166" s="64">
        <v>17134</v>
      </c>
      <c r="AR166" s="64"/>
      <c r="AS166" s="61"/>
      <c r="AT166" s="64">
        <f>AO166+AR166</f>
        <v>5452</v>
      </c>
      <c r="AU166" s="64">
        <f>AQ166+AS166</f>
        <v>17134</v>
      </c>
      <c r="AV166" s="61"/>
      <c r="AW166" s="61"/>
      <c r="AX166" s="64">
        <f>AT166+AV166</f>
        <v>5452</v>
      </c>
      <c r="AY166" s="64">
        <f>AU166</f>
        <v>17134</v>
      </c>
      <c r="AZ166" s="61"/>
      <c r="BA166" s="61"/>
      <c r="BB166" s="64">
        <f>AX166+AZ166</f>
        <v>5452</v>
      </c>
      <c r="BC166" s="64">
        <f>AY166+BA166</f>
        <v>17134</v>
      </c>
      <c r="BD166" s="61"/>
      <c r="BE166" s="61"/>
      <c r="BF166" s="64">
        <f>BB166+BD166</f>
        <v>5452</v>
      </c>
      <c r="BG166" s="64">
        <f>BC166+BE166</f>
        <v>17134</v>
      </c>
      <c r="BH166" s="64">
        <v>-5452</v>
      </c>
      <c r="BI166" s="64">
        <v>-17134</v>
      </c>
      <c r="BJ166" s="64">
        <f>BB166+BH166</f>
        <v>0</v>
      </c>
      <c r="BK166" s="64">
        <f>BC166+BI166</f>
        <v>0</v>
      </c>
      <c r="BL166" s="64"/>
      <c r="BM166" s="64"/>
      <c r="BN166" s="64">
        <f>BJ166+BL166</f>
        <v>0</v>
      </c>
      <c r="BO166" s="64"/>
      <c r="BP166" s="64">
        <f>BK166+BM166</f>
        <v>0</v>
      </c>
      <c r="BQ166" s="64"/>
      <c r="BR166" s="64"/>
      <c r="BS166" s="64"/>
      <c r="BT166" s="11"/>
      <c r="BU166" s="11"/>
      <c r="BV166" s="11"/>
      <c r="BW166" s="11"/>
    </row>
    <row r="167" spans="1:75" s="12" customFormat="1" ht="10.5" customHeight="1">
      <c r="A167" s="66"/>
      <c r="B167" s="72"/>
      <c r="C167" s="72"/>
      <c r="D167" s="73"/>
      <c r="E167" s="72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109"/>
      <c r="AL167" s="109"/>
      <c r="AM167" s="109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90"/>
      <c r="BR167" s="61"/>
      <c r="BS167" s="61"/>
      <c r="BT167" s="11"/>
      <c r="BU167" s="11"/>
      <c r="BV167" s="11"/>
      <c r="BW167" s="11"/>
    </row>
    <row r="168" spans="1:75" s="14" customFormat="1" ht="36.75" customHeight="1">
      <c r="A168" s="57" t="s">
        <v>46</v>
      </c>
      <c r="B168" s="58" t="s">
        <v>138</v>
      </c>
      <c r="C168" s="58" t="s">
        <v>144</v>
      </c>
      <c r="D168" s="70"/>
      <c r="E168" s="58"/>
      <c r="F168" s="71">
        <f>F171+F176+F178+F180+F184</f>
        <v>87025</v>
      </c>
      <c r="G168" s="71" t="e">
        <f aca="true" t="shared" si="117" ref="G168:Z168">G171+G176+G178+G180+G184+G190</f>
        <v>#REF!</v>
      </c>
      <c r="H168" s="71" t="e">
        <f t="shared" si="117"/>
        <v>#REF!</v>
      </c>
      <c r="I168" s="71" t="e">
        <f t="shared" si="117"/>
        <v>#REF!</v>
      </c>
      <c r="J168" s="71" t="e">
        <f t="shared" si="117"/>
        <v>#REF!</v>
      </c>
      <c r="K168" s="71" t="e">
        <f t="shared" si="117"/>
        <v>#REF!</v>
      </c>
      <c r="L168" s="71" t="e">
        <f t="shared" si="117"/>
        <v>#REF!</v>
      </c>
      <c r="M168" s="71" t="e">
        <f t="shared" si="117"/>
        <v>#REF!</v>
      </c>
      <c r="N168" s="71" t="e">
        <f t="shared" si="117"/>
        <v>#REF!</v>
      </c>
      <c r="O168" s="71" t="e">
        <f t="shared" si="117"/>
        <v>#REF!</v>
      </c>
      <c r="P168" s="71" t="e">
        <f t="shared" si="117"/>
        <v>#REF!</v>
      </c>
      <c r="Q168" s="71" t="e">
        <f t="shared" si="117"/>
        <v>#REF!</v>
      </c>
      <c r="R168" s="71">
        <f t="shared" si="117"/>
        <v>-200</v>
      </c>
      <c r="S168" s="71">
        <f t="shared" si="117"/>
        <v>0</v>
      </c>
      <c r="T168" s="71">
        <f t="shared" si="117"/>
        <v>57248</v>
      </c>
      <c r="U168" s="71">
        <f t="shared" si="117"/>
        <v>52318</v>
      </c>
      <c r="V168" s="71">
        <f t="shared" si="117"/>
        <v>0</v>
      </c>
      <c r="W168" s="71">
        <f t="shared" si="117"/>
        <v>0</v>
      </c>
      <c r="X168" s="71">
        <f t="shared" si="117"/>
        <v>57248</v>
      </c>
      <c r="Y168" s="71">
        <f t="shared" si="117"/>
        <v>52318</v>
      </c>
      <c r="Z168" s="71">
        <f t="shared" si="117"/>
        <v>7021</v>
      </c>
      <c r="AA168" s="71">
        <f aca="true" t="shared" si="118" ref="AA168:BC168">AA169+AA176+AA178+AA180+AA184+AA190</f>
        <v>64269</v>
      </c>
      <c r="AB168" s="71">
        <f t="shared" si="118"/>
        <v>52318</v>
      </c>
      <c r="AC168" s="71">
        <f t="shared" si="118"/>
        <v>0</v>
      </c>
      <c r="AD168" s="71">
        <f t="shared" si="118"/>
        <v>0</v>
      </c>
      <c r="AE168" s="71">
        <f t="shared" si="118"/>
        <v>0</v>
      </c>
      <c r="AF168" s="71">
        <f t="shared" si="118"/>
        <v>64269</v>
      </c>
      <c r="AG168" s="71">
        <f t="shared" si="118"/>
        <v>0</v>
      </c>
      <c r="AH168" s="71">
        <f t="shared" si="118"/>
        <v>52318</v>
      </c>
      <c r="AI168" s="71">
        <f t="shared" si="118"/>
        <v>0</v>
      </c>
      <c r="AJ168" s="71">
        <f t="shared" si="118"/>
        <v>0</v>
      </c>
      <c r="AK168" s="71">
        <f t="shared" si="118"/>
        <v>64269</v>
      </c>
      <c r="AL168" s="71">
        <f t="shared" si="118"/>
        <v>0</v>
      </c>
      <c r="AM168" s="71">
        <f t="shared" si="118"/>
        <v>52318</v>
      </c>
      <c r="AN168" s="71">
        <f t="shared" si="118"/>
        <v>3849</v>
      </c>
      <c r="AO168" s="71">
        <f t="shared" si="118"/>
        <v>56167</v>
      </c>
      <c r="AP168" s="71">
        <f t="shared" si="118"/>
        <v>0</v>
      </c>
      <c r="AQ168" s="71">
        <f t="shared" si="118"/>
        <v>44557</v>
      </c>
      <c r="AR168" s="71">
        <f t="shared" si="118"/>
        <v>0</v>
      </c>
      <c r="AS168" s="71">
        <f t="shared" si="118"/>
        <v>0</v>
      </c>
      <c r="AT168" s="71">
        <f t="shared" si="118"/>
        <v>56167</v>
      </c>
      <c r="AU168" s="71">
        <f t="shared" si="118"/>
        <v>44557</v>
      </c>
      <c r="AV168" s="71">
        <f t="shared" si="118"/>
        <v>1850</v>
      </c>
      <c r="AW168" s="71">
        <f t="shared" si="118"/>
        <v>1850</v>
      </c>
      <c r="AX168" s="71">
        <f t="shared" si="118"/>
        <v>58017</v>
      </c>
      <c r="AY168" s="71">
        <f t="shared" si="118"/>
        <v>46407</v>
      </c>
      <c r="AZ168" s="71">
        <f t="shared" si="118"/>
        <v>0</v>
      </c>
      <c r="BA168" s="71">
        <f t="shared" si="118"/>
        <v>0</v>
      </c>
      <c r="BB168" s="71">
        <f t="shared" si="118"/>
        <v>58017</v>
      </c>
      <c r="BC168" s="71">
        <f t="shared" si="118"/>
        <v>46407</v>
      </c>
      <c r="BD168" s="65"/>
      <c r="BE168" s="65"/>
      <c r="BF168" s="71">
        <f aca="true" t="shared" si="119" ref="BF168:BN168">BF169+BF176+BF178+BF180+BF184+BF190</f>
        <v>58017</v>
      </c>
      <c r="BG168" s="71">
        <f t="shared" si="119"/>
        <v>46407</v>
      </c>
      <c r="BH168" s="71">
        <f t="shared" si="119"/>
        <v>70000</v>
      </c>
      <c r="BI168" s="71">
        <f t="shared" si="119"/>
        <v>70000</v>
      </c>
      <c r="BJ168" s="71">
        <f t="shared" si="119"/>
        <v>128017</v>
      </c>
      <c r="BK168" s="71">
        <f t="shared" si="119"/>
        <v>116407</v>
      </c>
      <c r="BL168" s="71">
        <f t="shared" si="119"/>
        <v>0</v>
      </c>
      <c r="BM168" s="71">
        <f t="shared" si="119"/>
        <v>0</v>
      </c>
      <c r="BN168" s="71">
        <f t="shared" si="119"/>
        <v>128017</v>
      </c>
      <c r="BO168" s="71"/>
      <c r="BP168" s="71">
        <f>BP169+BP176+BP178+BP180+BP184+BP190</f>
        <v>116407</v>
      </c>
      <c r="BQ168" s="71">
        <f>BQ169+BQ174+BQ176+BQ178+BQ180+BQ184+BQ190</f>
        <v>-44504</v>
      </c>
      <c r="BR168" s="71">
        <f>BR169+BR174+BR176+BR178+BR180+BR184+BR190</f>
        <v>71903</v>
      </c>
      <c r="BS168" s="71">
        <f>BS169+BS174+BS176+BS178+BS180+BS184+BS190</f>
        <v>72383</v>
      </c>
      <c r="BT168" s="13"/>
      <c r="BU168" s="13"/>
      <c r="BV168" s="13"/>
      <c r="BW168" s="13"/>
    </row>
    <row r="169" spans="1:75" s="14" customFormat="1" ht="69.75" customHeight="1">
      <c r="A169" s="66" t="s">
        <v>136</v>
      </c>
      <c r="B169" s="72" t="s">
        <v>138</v>
      </c>
      <c r="C169" s="72" t="s">
        <v>144</v>
      </c>
      <c r="D169" s="73" t="s">
        <v>127</v>
      </c>
      <c r="E169" s="58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>
        <f aca="true" t="shared" si="120" ref="AA169:AF169">AA170+AA173</f>
        <v>44468</v>
      </c>
      <c r="AB169" s="71">
        <f t="shared" si="120"/>
        <v>39957</v>
      </c>
      <c r="AC169" s="71">
        <f t="shared" si="120"/>
        <v>0</v>
      </c>
      <c r="AD169" s="71">
        <f t="shared" si="120"/>
        <v>0</v>
      </c>
      <c r="AE169" s="71">
        <f t="shared" si="120"/>
        <v>0</v>
      </c>
      <c r="AF169" s="64">
        <f t="shared" si="120"/>
        <v>44468</v>
      </c>
      <c r="AG169" s="65"/>
      <c r="AH169" s="64">
        <f aca="true" t="shared" si="121" ref="AH169:AM169">AH170+AH173</f>
        <v>39957</v>
      </c>
      <c r="AI169" s="64">
        <f t="shared" si="121"/>
        <v>0</v>
      </c>
      <c r="AJ169" s="64">
        <f t="shared" si="121"/>
        <v>0</v>
      </c>
      <c r="AK169" s="64">
        <f t="shared" si="121"/>
        <v>44468</v>
      </c>
      <c r="AL169" s="64">
        <f t="shared" si="121"/>
        <v>0</v>
      </c>
      <c r="AM169" s="64">
        <f t="shared" si="121"/>
        <v>39957</v>
      </c>
      <c r="AN169" s="64">
        <f aca="true" t="shared" si="122" ref="AN169:AV169">AN170+AN173</f>
        <v>-5308</v>
      </c>
      <c r="AO169" s="64">
        <f t="shared" si="122"/>
        <v>34649</v>
      </c>
      <c r="AP169" s="64">
        <f t="shared" si="122"/>
        <v>0</v>
      </c>
      <c r="AQ169" s="64">
        <f t="shared" si="122"/>
        <v>32160</v>
      </c>
      <c r="AR169" s="64">
        <f t="shared" si="122"/>
        <v>0</v>
      </c>
      <c r="AS169" s="64">
        <f t="shared" si="122"/>
        <v>0</v>
      </c>
      <c r="AT169" s="64">
        <f t="shared" si="122"/>
        <v>34649</v>
      </c>
      <c r="AU169" s="64">
        <f t="shared" si="122"/>
        <v>32160</v>
      </c>
      <c r="AV169" s="64">
        <f t="shared" si="122"/>
        <v>0</v>
      </c>
      <c r="AW169" s="64">
        <f aca="true" t="shared" si="123" ref="AW169:BC169">AW170+AW173</f>
        <v>0</v>
      </c>
      <c r="AX169" s="64">
        <f t="shared" si="123"/>
        <v>34649</v>
      </c>
      <c r="AY169" s="64">
        <f t="shared" si="123"/>
        <v>32160</v>
      </c>
      <c r="AZ169" s="64">
        <f t="shared" si="123"/>
        <v>0</v>
      </c>
      <c r="BA169" s="64">
        <f t="shared" si="123"/>
        <v>0</v>
      </c>
      <c r="BB169" s="64">
        <f t="shared" si="123"/>
        <v>34649</v>
      </c>
      <c r="BC169" s="64">
        <f t="shared" si="123"/>
        <v>32160</v>
      </c>
      <c r="BD169" s="65"/>
      <c r="BE169" s="65"/>
      <c r="BF169" s="64">
        <f aca="true" t="shared" si="124" ref="BF169:BP169">BF170+BF173</f>
        <v>34649</v>
      </c>
      <c r="BG169" s="64">
        <f t="shared" si="124"/>
        <v>32160</v>
      </c>
      <c r="BH169" s="64">
        <f>BH170+BH173</f>
        <v>70000</v>
      </c>
      <c r="BI169" s="64">
        <f>BI170+BI173</f>
        <v>70000</v>
      </c>
      <c r="BJ169" s="64">
        <f>BJ170+BJ173</f>
        <v>104649</v>
      </c>
      <c r="BK169" s="64">
        <f>BK170+BK173</f>
        <v>102160</v>
      </c>
      <c r="BL169" s="64">
        <f t="shared" si="124"/>
        <v>0</v>
      </c>
      <c r="BM169" s="64">
        <f t="shared" si="124"/>
        <v>0</v>
      </c>
      <c r="BN169" s="64">
        <f t="shared" si="124"/>
        <v>104649</v>
      </c>
      <c r="BO169" s="64"/>
      <c r="BP169" s="64">
        <f t="shared" si="124"/>
        <v>102160</v>
      </c>
      <c r="BQ169" s="64">
        <f>BQ170+BQ173</f>
        <v>-102160</v>
      </c>
      <c r="BR169" s="64">
        <f>BR170+BR173</f>
        <v>0</v>
      </c>
      <c r="BS169" s="64">
        <f>BS170+BS173</f>
        <v>0</v>
      </c>
      <c r="BT169" s="13"/>
      <c r="BU169" s="13"/>
      <c r="BV169" s="13"/>
      <c r="BW169" s="13"/>
    </row>
    <row r="170" spans="1:75" s="14" customFormat="1" ht="20.25" customHeight="1">
      <c r="A170" s="66" t="s">
        <v>218</v>
      </c>
      <c r="B170" s="72" t="s">
        <v>138</v>
      </c>
      <c r="C170" s="72" t="s">
        <v>144</v>
      </c>
      <c r="D170" s="73" t="s">
        <v>127</v>
      </c>
      <c r="E170" s="72" t="s">
        <v>219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>
        <v>44468</v>
      </c>
      <c r="AD170" s="71"/>
      <c r="AE170" s="71">
        <v>39957</v>
      </c>
      <c r="AF170" s="64">
        <f>AA170+AC170</f>
        <v>44468</v>
      </c>
      <c r="AG170" s="65"/>
      <c r="AH170" s="64">
        <f>AB170+AE170</f>
        <v>39957</v>
      </c>
      <c r="AI170" s="65"/>
      <c r="AJ170" s="65"/>
      <c r="AK170" s="64">
        <f>AF170+AI170</f>
        <v>44468</v>
      </c>
      <c r="AL170" s="64">
        <f>AG170</f>
        <v>0</v>
      </c>
      <c r="AM170" s="64">
        <f>AH170+AJ170</f>
        <v>39957</v>
      </c>
      <c r="AN170" s="64">
        <f>AO170-AM170</f>
        <v>-5308</v>
      </c>
      <c r="AO170" s="64">
        <v>34649</v>
      </c>
      <c r="AP170" s="64"/>
      <c r="AQ170" s="64">
        <v>32160</v>
      </c>
      <c r="AR170" s="64"/>
      <c r="AS170" s="65"/>
      <c r="AT170" s="64">
        <f>AO170+AR170</f>
        <v>34649</v>
      </c>
      <c r="AU170" s="64">
        <f>AQ170+AS170</f>
        <v>32160</v>
      </c>
      <c r="AV170" s="65"/>
      <c r="AW170" s="65"/>
      <c r="AX170" s="64">
        <f>AT170+AV170</f>
        <v>34649</v>
      </c>
      <c r="AY170" s="64">
        <f>AU170</f>
        <v>32160</v>
      </c>
      <c r="AZ170" s="65"/>
      <c r="BA170" s="65"/>
      <c r="BB170" s="64">
        <f>AX170+AZ170</f>
        <v>34649</v>
      </c>
      <c r="BC170" s="64">
        <f>AY170+BA170</f>
        <v>32160</v>
      </c>
      <c r="BD170" s="65"/>
      <c r="BE170" s="65"/>
      <c r="BF170" s="64">
        <f>BB170+BD170</f>
        <v>34649</v>
      </c>
      <c r="BG170" s="64">
        <f>BC170+BE170</f>
        <v>32160</v>
      </c>
      <c r="BH170" s="64">
        <v>70000</v>
      </c>
      <c r="BI170" s="64">
        <v>70000</v>
      </c>
      <c r="BJ170" s="64">
        <f>BB170+BH170</f>
        <v>104649</v>
      </c>
      <c r="BK170" s="64">
        <f>BC170+BI170</f>
        <v>102160</v>
      </c>
      <c r="BL170" s="64"/>
      <c r="BM170" s="64"/>
      <c r="BN170" s="64">
        <f>BJ170+BL170</f>
        <v>104649</v>
      </c>
      <c r="BO170" s="64"/>
      <c r="BP170" s="64">
        <f>BK170+BM170</f>
        <v>102160</v>
      </c>
      <c r="BQ170" s="64">
        <f>BR170-BP170</f>
        <v>-102160</v>
      </c>
      <c r="BR170" s="64">
        <f>102470-102470</f>
        <v>0</v>
      </c>
      <c r="BS170" s="64">
        <f>29790-29790</f>
        <v>0</v>
      </c>
      <c r="BT170" s="13"/>
      <c r="BU170" s="13"/>
      <c r="BV170" s="13"/>
      <c r="BW170" s="13"/>
    </row>
    <row r="171" spans="1:75" s="14" customFormat="1" ht="83.25" hidden="1">
      <c r="A171" s="66" t="s">
        <v>136</v>
      </c>
      <c r="B171" s="72" t="s">
        <v>138</v>
      </c>
      <c r="C171" s="72" t="s">
        <v>144</v>
      </c>
      <c r="D171" s="73" t="s">
        <v>127</v>
      </c>
      <c r="E171" s="58"/>
      <c r="F171" s="74">
        <f aca="true" t="shared" si="125" ref="F171:O171">F172+F173</f>
        <v>42927</v>
      </c>
      <c r="G171" s="74">
        <f t="shared" si="125"/>
        <v>1276</v>
      </c>
      <c r="H171" s="74">
        <f t="shared" si="125"/>
        <v>44203</v>
      </c>
      <c r="I171" s="74">
        <f t="shared" si="125"/>
        <v>0</v>
      </c>
      <c r="J171" s="74">
        <f t="shared" si="125"/>
        <v>40725</v>
      </c>
      <c r="K171" s="74">
        <f t="shared" si="125"/>
        <v>0</v>
      </c>
      <c r="L171" s="74">
        <f t="shared" si="125"/>
        <v>0</v>
      </c>
      <c r="M171" s="74">
        <f t="shared" si="125"/>
        <v>40725</v>
      </c>
      <c r="N171" s="74">
        <f t="shared" si="125"/>
        <v>3743</v>
      </c>
      <c r="O171" s="74">
        <f t="shared" si="125"/>
        <v>44468</v>
      </c>
      <c r="P171" s="74">
        <f aca="true" t="shared" si="126" ref="P171:U171">P172+P173</f>
        <v>0</v>
      </c>
      <c r="Q171" s="74">
        <f t="shared" si="126"/>
        <v>39957</v>
      </c>
      <c r="R171" s="74">
        <f t="shared" si="126"/>
        <v>0</v>
      </c>
      <c r="S171" s="74">
        <f t="shared" si="126"/>
        <v>0</v>
      </c>
      <c r="T171" s="74">
        <f t="shared" si="126"/>
        <v>44468</v>
      </c>
      <c r="U171" s="74">
        <f t="shared" si="126"/>
        <v>39957</v>
      </c>
      <c r="V171" s="74">
        <f aca="true" t="shared" si="127" ref="V171:AB171">V172+V173</f>
        <v>0</v>
      </c>
      <c r="W171" s="74">
        <f t="shared" si="127"/>
        <v>0</v>
      </c>
      <c r="X171" s="74">
        <f t="shared" si="127"/>
        <v>44468</v>
      </c>
      <c r="Y171" s="74">
        <f t="shared" si="127"/>
        <v>39957</v>
      </c>
      <c r="Z171" s="74">
        <f t="shared" si="127"/>
        <v>0</v>
      </c>
      <c r="AA171" s="74">
        <f t="shared" si="127"/>
        <v>44468</v>
      </c>
      <c r="AB171" s="74">
        <f t="shared" si="127"/>
        <v>39957</v>
      </c>
      <c r="AC171" s="74">
        <f>AC172+AC173</f>
        <v>-44468</v>
      </c>
      <c r="AD171" s="74">
        <f>AD172+AD173</f>
        <v>0</v>
      </c>
      <c r="AE171" s="74"/>
      <c r="AF171" s="74">
        <f>AF172+AF173</f>
        <v>0</v>
      </c>
      <c r="AG171" s="74">
        <f>AG172+AG173</f>
        <v>0</v>
      </c>
      <c r="AH171" s="74">
        <f>AH172+AH173</f>
        <v>0</v>
      </c>
      <c r="AI171" s="65"/>
      <c r="AJ171" s="65"/>
      <c r="AK171" s="88"/>
      <c r="AL171" s="88"/>
      <c r="AM171" s="88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87"/>
      <c r="BR171" s="65"/>
      <c r="BS171" s="65"/>
      <c r="BT171" s="13"/>
      <c r="BU171" s="13"/>
      <c r="BV171" s="13"/>
      <c r="BW171" s="13"/>
    </row>
    <row r="172" spans="1:75" s="14" customFormat="1" ht="66" hidden="1">
      <c r="A172" s="66" t="s">
        <v>242</v>
      </c>
      <c r="B172" s="72" t="s">
        <v>138</v>
      </c>
      <c r="C172" s="72" t="s">
        <v>144</v>
      </c>
      <c r="D172" s="73" t="s">
        <v>127</v>
      </c>
      <c r="E172" s="72" t="s">
        <v>141</v>
      </c>
      <c r="F172" s="64">
        <v>42927</v>
      </c>
      <c r="G172" s="64">
        <f>H172-F172</f>
        <v>-42927</v>
      </c>
      <c r="H172" s="88"/>
      <c r="I172" s="88"/>
      <c r="J172" s="88"/>
      <c r="K172" s="88"/>
      <c r="L172" s="88"/>
      <c r="M172" s="64"/>
      <c r="N172" s="67"/>
      <c r="O172" s="64"/>
      <c r="P172" s="64"/>
      <c r="Q172" s="64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88"/>
      <c r="AL172" s="88"/>
      <c r="AM172" s="88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87"/>
      <c r="BR172" s="65"/>
      <c r="BS172" s="65"/>
      <c r="BT172" s="13"/>
      <c r="BU172" s="13"/>
      <c r="BV172" s="13"/>
      <c r="BW172" s="13"/>
    </row>
    <row r="173" spans="1:75" s="14" customFormat="1" ht="33" hidden="1">
      <c r="A173" s="66" t="s">
        <v>220</v>
      </c>
      <c r="B173" s="72" t="s">
        <v>138</v>
      </c>
      <c r="C173" s="72" t="s">
        <v>144</v>
      </c>
      <c r="D173" s="73" t="s">
        <v>127</v>
      </c>
      <c r="E173" s="72" t="s">
        <v>221</v>
      </c>
      <c r="F173" s="64"/>
      <c r="G173" s="64">
        <f>H173-F173</f>
        <v>44203</v>
      </c>
      <c r="H173" s="64">
        <v>44203</v>
      </c>
      <c r="I173" s="64"/>
      <c r="J173" s="64">
        <v>40725</v>
      </c>
      <c r="K173" s="88"/>
      <c r="L173" s="88"/>
      <c r="M173" s="64">
        <v>40725</v>
      </c>
      <c r="N173" s="64">
        <f>O173-M173</f>
        <v>3743</v>
      </c>
      <c r="O173" s="64">
        <v>44468</v>
      </c>
      <c r="P173" s="64"/>
      <c r="Q173" s="64">
        <v>39957</v>
      </c>
      <c r="R173" s="65"/>
      <c r="S173" s="65"/>
      <c r="T173" s="64">
        <f>O173+R173</f>
        <v>44468</v>
      </c>
      <c r="U173" s="64">
        <f>Q173+S173</f>
        <v>39957</v>
      </c>
      <c r="V173" s="65"/>
      <c r="W173" s="65"/>
      <c r="X173" s="64">
        <f>T173+V173</f>
        <v>44468</v>
      </c>
      <c r="Y173" s="64">
        <f>U173+W173</f>
        <v>39957</v>
      </c>
      <c r="Z173" s="65"/>
      <c r="AA173" s="64">
        <f>X173+Z173</f>
        <v>44468</v>
      </c>
      <c r="AB173" s="64">
        <f>Y173</f>
        <v>39957</v>
      </c>
      <c r="AC173" s="65">
        <v>-44468</v>
      </c>
      <c r="AD173" s="65"/>
      <c r="AE173" s="65">
        <v>-39957</v>
      </c>
      <c r="AF173" s="64">
        <f>AA173+AC173</f>
        <v>0</v>
      </c>
      <c r="AG173" s="65"/>
      <c r="AH173" s="64">
        <f>AB173+AE173</f>
        <v>0</v>
      </c>
      <c r="AI173" s="65"/>
      <c r="AJ173" s="65"/>
      <c r="AK173" s="88"/>
      <c r="AL173" s="88"/>
      <c r="AM173" s="88"/>
      <c r="AN173" s="64">
        <f>AO173-AM173</f>
        <v>0</v>
      </c>
      <c r="AO173" s="64"/>
      <c r="AP173" s="64"/>
      <c r="AQ173" s="64"/>
      <c r="AR173" s="64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87"/>
      <c r="BR173" s="65"/>
      <c r="BS173" s="65"/>
      <c r="BT173" s="13"/>
      <c r="BU173" s="13"/>
      <c r="BV173" s="13"/>
      <c r="BW173" s="13"/>
    </row>
    <row r="174" spans="1:75" s="14" customFormat="1" ht="48.75" customHeight="1">
      <c r="A174" s="66" t="s">
        <v>30</v>
      </c>
      <c r="B174" s="72" t="s">
        <v>138</v>
      </c>
      <c r="C174" s="72" t="s">
        <v>144</v>
      </c>
      <c r="D174" s="73" t="s">
        <v>31</v>
      </c>
      <c r="E174" s="72"/>
      <c r="F174" s="64"/>
      <c r="G174" s="64"/>
      <c r="H174" s="64"/>
      <c r="I174" s="64"/>
      <c r="J174" s="64"/>
      <c r="K174" s="88"/>
      <c r="L174" s="88"/>
      <c r="M174" s="64"/>
      <c r="N174" s="64"/>
      <c r="O174" s="64"/>
      <c r="P174" s="64"/>
      <c r="Q174" s="64"/>
      <c r="R174" s="65"/>
      <c r="S174" s="65"/>
      <c r="T174" s="64"/>
      <c r="U174" s="64"/>
      <c r="V174" s="65"/>
      <c r="W174" s="65"/>
      <c r="X174" s="64"/>
      <c r="Y174" s="64"/>
      <c r="Z174" s="65"/>
      <c r="AA174" s="64"/>
      <c r="AB174" s="64"/>
      <c r="AC174" s="65"/>
      <c r="AD174" s="65"/>
      <c r="AE174" s="65"/>
      <c r="AF174" s="64"/>
      <c r="AG174" s="65"/>
      <c r="AH174" s="64"/>
      <c r="AI174" s="65"/>
      <c r="AJ174" s="65"/>
      <c r="AK174" s="88"/>
      <c r="AL174" s="88"/>
      <c r="AM174" s="88"/>
      <c r="AN174" s="64"/>
      <c r="AO174" s="64"/>
      <c r="AP174" s="64"/>
      <c r="AQ174" s="64"/>
      <c r="AR174" s="64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4">
        <f>BQ175</f>
        <v>44955</v>
      </c>
      <c r="BR174" s="64">
        <f>BR175</f>
        <v>44955</v>
      </c>
      <c r="BS174" s="64">
        <f>BS175</f>
        <v>44955</v>
      </c>
      <c r="BT174" s="13"/>
      <c r="BU174" s="13"/>
      <c r="BV174" s="13"/>
      <c r="BW174" s="13"/>
    </row>
    <row r="175" spans="1:75" s="14" customFormat="1" ht="85.5" customHeight="1">
      <c r="A175" s="66" t="s">
        <v>314</v>
      </c>
      <c r="B175" s="72" t="s">
        <v>138</v>
      </c>
      <c r="C175" s="72" t="s">
        <v>144</v>
      </c>
      <c r="D175" s="73" t="s">
        <v>31</v>
      </c>
      <c r="E175" s="72" t="s">
        <v>383</v>
      </c>
      <c r="F175" s="64"/>
      <c r="G175" s="64"/>
      <c r="H175" s="64"/>
      <c r="I175" s="64"/>
      <c r="J175" s="64"/>
      <c r="K175" s="88"/>
      <c r="L175" s="88"/>
      <c r="M175" s="64"/>
      <c r="N175" s="64"/>
      <c r="O175" s="64"/>
      <c r="P175" s="64"/>
      <c r="Q175" s="64"/>
      <c r="R175" s="65"/>
      <c r="S175" s="65"/>
      <c r="T175" s="64"/>
      <c r="U175" s="64"/>
      <c r="V175" s="65"/>
      <c r="W175" s="65"/>
      <c r="X175" s="64"/>
      <c r="Y175" s="64"/>
      <c r="Z175" s="65"/>
      <c r="AA175" s="64"/>
      <c r="AB175" s="64"/>
      <c r="AC175" s="65"/>
      <c r="AD175" s="65"/>
      <c r="AE175" s="65"/>
      <c r="AF175" s="64"/>
      <c r="AG175" s="65"/>
      <c r="AH175" s="64"/>
      <c r="AI175" s="65"/>
      <c r="AJ175" s="65"/>
      <c r="AK175" s="88"/>
      <c r="AL175" s="88"/>
      <c r="AM175" s="88"/>
      <c r="AN175" s="64"/>
      <c r="AO175" s="64"/>
      <c r="AP175" s="64"/>
      <c r="AQ175" s="64"/>
      <c r="AR175" s="64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4">
        <f>BR175-BP175</f>
        <v>44955</v>
      </c>
      <c r="BR175" s="64">
        <v>44955</v>
      </c>
      <c r="BS175" s="64">
        <v>44955</v>
      </c>
      <c r="BT175" s="13"/>
      <c r="BU175" s="13"/>
      <c r="BV175" s="13"/>
      <c r="BW175" s="13"/>
    </row>
    <row r="176" spans="1:75" s="16" customFormat="1" ht="56.25" customHeight="1">
      <c r="A176" s="66" t="s">
        <v>152</v>
      </c>
      <c r="B176" s="72" t="s">
        <v>138</v>
      </c>
      <c r="C176" s="72" t="s">
        <v>144</v>
      </c>
      <c r="D176" s="73" t="s">
        <v>42</v>
      </c>
      <c r="E176" s="72"/>
      <c r="F176" s="74">
        <f aca="true" t="shared" si="128" ref="F176:BC176">F177</f>
        <v>1259</v>
      </c>
      <c r="G176" s="74">
        <f t="shared" si="128"/>
        <v>41</v>
      </c>
      <c r="H176" s="74">
        <f t="shared" si="128"/>
        <v>1300</v>
      </c>
      <c r="I176" s="74">
        <f t="shared" si="128"/>
        <v>0</v>
      </c>
      <c r="J176" s="74">
        <f t="shared" si="128"/>
        <v>1300</v>
      </c>
      <c r="K176" s="74">
        <f t="shared" si="128"/>
        <v>0</v>
      </c>
      <c r="L176" s="74">
        <f t="shared" si="128"/>
        <v>0</v>
      </c>
      <c r="M176" s="74">
        <f t="shared" si="128"/>
        <v>1300</v>
      </c>
      <c r="N176" s="74">
        <f t="shared" si="128"/>
        <v>400</v>
      </c>
      <c r="O176" s="74">
        <f t="shared" si="128"/>
        <v>1700</v>
      </c>
      <c r="P176" s="74">
        <f t="shared" si="128"/>
        <v>0</v>
      </c>
      <c r="Q176" s="74">
        <f t="shared" si="128"/>
        <v>1700</v>
      </c>
      <c r="R176" s="74">
        <f t="shared" si="128"/>
        <v>-200</v>
      </c>
      <c r="S176" s="74">
        <f t="shared" si="128"/>
        <v>0</v>
      </c>
      <c r="T176" s="74">
        <f t="shared" si="128"/>
        <v>1500</v>
      </c>
      <c r="U176" s="74">
        <f t="shared" si="128"/>
        <v>1700</v>
      </c>
      <c r="V176" s="74">
        <f t="shared" si="128"/>
        <v>0</v>
      </c>
      <c r="W176" s="74">
        <f t="shared" si="128"/>
        <v>0</v>
      </c>
      <c r="X176" s="74">
        <f t="shared" si="128"/>
        <v>1500</v>
      </c>
      <c r="Y176" s="74">
        <f t="shared" si="128"/>
        <v>1700</v>
      </c>
      <c r="Z176" s="74">
        <f t="shared" si="128"/>
        <v>0</v>
      </c>
      <c r="AA176" s="74">
        <f t="shared" si="128"/>
        <v>1500</v>
      </c>
      <c r="AB176" s="74">
        <f t="shared" si="128"/>
        <v>1700</v>
      </c>
      <c r="AC176" s="74">
        <f t="shared" si="128"/>
        <v>0</v>
      </c>
      <c r="AD176" s="74">
        <f t="shared" si="128"/>
        <v>0</v>
      </c>
      <c r="AE176" s="74"/>
      <c r="AF176" s="74">
        <f t="shared" si="128"/>
        <v>1500</v>
      </c>
      <c r="AG176" s="74">
        <f t="shared" si="128"/>
        <v>0</v>
      </c>
      <c r="AH176" s="74">
        <f t="shared" si="128"/>
        <v>1700</v>
      </c>
      <c r="AI176" s="74">
        <f t="shared" si="128"/>
        <v>0</v>
      </c>
      <c r="AJ176" s="74">
        <f t="shared" si="128"/>
        <v>0</v>
      </c>
      <c r="AK176" s="74">
        <f t="shared" si="128"/>
        <v>1500</v>
      </c>
      <c r="AL176" s="74">
        <f t="shared" si="128"/>
        <v>0</v>
      </c>
      <c r="AM176" s="74">
        <f t="shared" si="128"/>
        <v>1700</v>
      </c>
      <c r="AN176" s="74">
        <f t="shared" si="128"/>
        <v>931</v>
      </c>
      <c r="AO176" s="74">
        <f t="shared" si="128"/>
        <v>2631</v>
      </c>
      <c r="AP176" s="74">
        <f t="shared" si="128"/>
        <v>0</v>
      </c>
      <c r="AQ176" s="74">
        <f t="shared" si="128"/>
        <v>2631</v>
      </c>
      <c r="AR176" s="74">
        <f t="shared" si="128"/>
        <v>0</v>
      </c>
      <c r="AS176" s="74">
        <f t="shared" si="128"/>
        <v>0</v>
      </c>
      <c r="AT176" s="74">
        <f t="shared" si="128"/>
        <v>2631</v>
      </c>
      <c r="AU176" s="74">
        <f t="shared" si="128"/>
        <v>2631</v>
      </c>
      <c r="AV176" s="74">
        <f t="shared" si="128"/>
        <v>-150</v>
      </c>
      <c r="AW176" s="74">
        <f t="shared" si="128"/>
        <v>-150</v>
      </c>
      <c r="AX176" s="74">
        <f t="shared" si="128"/>
        <v>2481</v>
      </c>
      <c r="AY176" s="74">
        <f t="shared" si="128"/>
        <v>2481</v>
      </c>
      <c r="AZ176" s="74">
        <f t="shared" si="128"/>
        <v>0</v>
      </c>
      <c r="BA176" s="74">
        <f t="shared" si="128"/>
        <v>0</v>
      </c>
      <c r="BB176" s="74">
        <f t="shared" si="128"/>
        <v>2481</v>
      </c>
      <c r="BC176" s="74">
        <f t="shared" si="128"/>
        <v>2481</v>
      </c>
      <c r="BD176" s="68"/>
      <c r="BE176" s="68"/>
      <c r="BF176" s="74">
        <f aca="true" t="shared" si="129" ref="BF176:BS176">BF177</f>
        <v>2481</v>
      </c>
      <c r="BG176" s="74">
        <f t="shared" si="129"/>
        <v>2481</v>
      </c>
      <c r="BH176" s="74">
        <f t="shared" si="129"/>
        <v>0</v>
      </c>
      <c r="BI176" s="74">
        <f t="shared" si="129"/>
        <v>0</v>
      </c>
      <c r="BJ176" s="74">
        <f t="shared" si="129"/>
        <v>2481</v>
      </c>
      <c r="BK176" s="74">
        <f t="shared" si="129"/>
        <v>2481</v>
      </c>
      <c r="BL176" s="74">
        <f t="shared" si="129"/>
        <v>0</v>
      </c>
      <c r="BM176" s="74">
        <f t="shared" si="129"/>
        <v>0</v>
      </c>
      <c r="BN176" s="74">
        <f t="shared" si="129"/>
        <v>2481</v>
      </c>
      <c r="BO176" s="74"/>
      <c r="BP176" s="74">
        <f t="shared" si="129"/>
        <v>2481</v>
      </c>
      <c r="BQ176" s="74">
        <f t="shared" si="129"/>
        <v>-1681</v>
      </c>
      <c r="BR176" s="74">
        <f t="shared" si="129"/>
        <v>800</v>
      </c>
      <c r="BS176" s="74">
        <f t="shared" si="129"/>
        <v>800</v>
      </c>
      <c r="BT176" s="15"/>
      <c r="BU176" s="15"/>
      <c r="BV176" s="15"/>
      <c r="BW176" s="15"/>
    </row>
    <row r="177" spans="1:75" s="10" customFormat="1" ht="90.75" customHeight="1">
      <c r="A177" s="66" t="s">
        <v>240</v>
      </c>
      <c r="B177" s="72" t="s">
        <v>138</v>
      </c>
      <c r="C177" s="72" t="s">
        <v>144</v>
      </c>
      <c r="D177" s="73" t="s">
        <v>42</v>
      </c>
      <c r="E177" s="72" t="s">
        <v>153</v>
      </c>
      <c r="F177" s="64">
        <v>1259</v>
      </c>
      <c r="G177" s="64">
        <f>H177-F177</f>
        <v>41</v>
      </c>
      <c r="H177" s="64">
        <v>1300</v>
      </c>
      <c r="I177" s="64"/>
      <c r="J177" s="64">
        <v>1300</v>
      </c>
      <c r="K177" s="110"/>
      <c r="L177" s="110"/>
      <c r="M177" s="64">
        <v>1300</v>
      </c>
      <c r="N177" s="64">
        <f>O177-M177</f>
        <v>400</v>
      </c>
      <c r="O177" s="64">
        <v>1700</v>
      </c>
      <c r="P177" s="64"/>
      <c r="Q177" s="64">
        <v>1700</v>
      </c>
      <c r="R177" s="67">
        <v>-200</v>
      </c>
      <c r="S177" s="55"/>
      <c r="T177" s="64">
        <f>O177+R177</f>
        <v>1500</v>
      </c>
      <c r="U177" s="64">
        <f>Q177+S177</f>
        <v>1700</v>
      </c>
      <c r="V177" s="55"/>
      <c r="W177" s="55"/>
      <c r="X177" s="64">
        <f>T177+V177</f>
        <v>1500</v>
      </c>
      <c r="Y177" s="64">
        <f>U177+W177</f>
        <v>1700</v>
      </c>
      <c r="Z177" s="55"/>
      <c r="AA177" s="64">
        <f>X177+Z177</f>
        <v>1500</v>
      </c>
      <c r="AB177" s="64">
        <f>Y177</f>
        <v>1700</v>
      </c>
      <c r="AC177" s="55"/>
      <c r="AD177" s="55"/>
      <c r="AE177" s="55"/>
      <c r="AF177" s="64">
        <f>AA177+AC177</f>
        <v>1500</v>
      </c>
      <c r="AG177" s="55"/>
      <c r="AH177" s="64">
        <f>AB177</f>
        <v>1700</v>
      </c>
      <c r="AI177" s="55"/>
      <c r="AJ177" s="55"/>
      <c r="AK177" s="64">
        <f>AF177+AI177</f>
        <v>1500</v>
      </c>
      <c r="AL177" s="64">
        <f>AG177</f>
        <v>0</v>
      </c>
      <c r="AM177" s="64">
        <f>AH177+AJ177</f>
        <v>1700</v>
      </c>
      <c r="AN177" s="64">
        <f>AO177-AM177</f>
        <v>931</v>
      </c>
      <c r="AO177" s="64">
        <v>2631</v>
      </c>
      <c r="AP177" s="64"/>
      <c r="AQ177" s="64">
        <v>2631</v>
      </c>
      <c r="AR177" s="64"/>
      <c r="AS177" s="55"/>
      <c r="AT177" s="64">
        <f>AO177+AR177</f>
        <v>2631</v>
      </c>
      <c r="AU177" s="64">
        <f>AQ177+AS177</f>
        <v>2631</v>
      </c>
      <c r="AV177" s="67">
        <v>-150</v>
      </c>
      <c r="AW177" s="67">
        <v>-150</v>
      </c>
      <c r="AX177" s="64">
        <f>AT177+AV177</f>
        <v>2481</v>
      </c>
      <c r="AY177" s="64">
        <f>AU177+AW177</f>
        <v>2481</v>
      </c>
      <c r="AZ177" s="55"/>
      <c r="BA177" s="55"/>
      <c r="BB177" s="64">
        <f>AX177+AZ177</f>
        <v>2481</v>
      </c>
      <c r="BC177" s="64">
        <f>AY177+BA177</f>
        <v>2481</v>
      </c>
      <c r="BD177" s="55"/>
      <c r="BE177" s="55"/>
      <c r="BF177" s="64">
        <f>BB177+BD177</f>
        <v>2481</v>
      </c>
      <c r="BG177" s="64">
        <f>BC177+BE177</f>
        <v>2481</v>
      </c>
      <c r="BH177" s="55"/>
      <c r="BI177" s="55"/>
      <c r="BJ177" s="64">
        <f>BB177+BH177</f>
        <v>2481</v>
      </c>
      <c r="BK177" s="64">
        <f>BC177+BI177</f>
        <v>2481</v>
      </c>
      <c r="BL177" s="55"/>
      <c r="BM177" s="55"/>
      <c r="BN177" s="64">
        <f>BJ177+BL177</f>
        <v>2481</v>
      </c>
      <c r="BO177" s="64"/>
      <c r="BP177" s="64">
        <f>BK177+BM177</f>
        <v>2481</v>
      </c>
      <c r="BQ177" s="64">
        <f>BR177-BP177</f>
        <v>-1681</v>
      </c>
      <c r="BR177" s="67">
        <v>800</v>
      </c>
      <c r="BS177" s="67">
        <v>800</v>
      </c>
      <c r="BT177" s="9"/>
      <c r="BU177" s="9"/>
      <c r="BV177" s="9"/>
      <c r="BW177" s="9"/>
    </row>
    <row r="178" spans="1:75" s="14" customFormat="1" ht="39.75" customHeight="1">
      <c r="A178" s="66" t="s">
        <v>47</v>
      </c>
      <c r="B178" s="72" t="s">
        <v>138</v>
      </c>
      <c r="C178" s="72" t="s">
        <v>144</v>
      </c>
      <c r="D178" s="73" t="s">
        <v>48</v>
      </c>
      <c r="E178" s="72"/>
      <c r="F178" s="74">
        <f aca="true" t="shared" si="130" ref="F178:L178">F179</f>
        <v>16100</v>
      </c>
      <c r="G178" s="74">
        <f t="shared" si="130"/>
        <v>16419</v>
      </c>
      <c r="H178" s="74">
        <f t="shared" si="130"/>
        <v>32519</v>
      </c>
      <c r="I178" s="74">
        <f t="shared" si="130"/>
        <v>0</v>
      </c>
      <c r="J178" s="74">
        <f t="shared" si="130"/>
        <v>34290</v>
      </c>
      <c r="K178" s="74">
        <f t="shared" si="130"/>
        <v>0</v>
      </c>
      <c r="L178" s="74">
        <f t="shared" si="130"/>
        <v>0</v>
      </c>
      <c r="M178" s="74">
        <f aca="true" t="shared" si="131" ref="M178:Z178">M179+M186</f>
        <v>34290</v>
      </c>
      <c r="N178" s="74">
        <f t="shared" si="131"/>
        <v>-23010</v>
      </c>
      <c r="O178" s="74">
        <f t="shared" si="131"/>
        <v>11280</v>
      </c>
      <c r="P178" s="74">
        <f t="shared" si="131"/>
        <v>0</v>
      </c>
      <c r="Q178" s="74">
        <f t="shared" si="131"/>
        <v>10661</v>
      </c>
      <c r="R178" s="74">
        <f t="shared" si="131"/>
        <v>0</v>
      </c>
      <c r="S178" s="74">
        <f t="shared" si="131"/>
        <v>0</v>
      </c>
      <c r="T178" s="74">
        <f t="shared" si="131"/>
        <v>11280</v>
      </c>
      <c r="U178" s="74">
        <f t="shared" si="131"/>
        <v>10661</v>
      </c>
      <c r="V178" s="74">
        <f t="shared" si="131"/>
        <v>0</v>
      </c>
      <c r="W178" s="74">
        <f t="shared" si="131"/>
        <v>0</v>
      </c>
      <c r="X178" s="74">
        <f t="shared" si="131"/>
        <v>11280</v>
      </c>
      <c r="Y178" s="74">
        <f t="shared" si="131"/>
        <v>10661</v>
      </c>
      <c r="Z178" s="74">
        <f t="shared" si="131"/>
        <v>7021</v>
      </c>
      <c r="AA178" s="74">
        <f>AA179+AA186</f>
        <v>18301</v>
      </c>
      <c r="AB178" s="74">
        <f>AB179+AB186</f>
        <v>10661</v>
      </c>
      <c r="AC178" s="74">
        <f>AC179+AC186</f>
        <v>0</v>
      </c>
      <c r="AD178" s="74">
        <f>AD179+AD186</f>
        <v>0</v>
      </c>
      <c r="AE178" s="74"/>
      <c r="AF178" s="74">
        <f aca="true" t="shared" si="132" ref="AF178:AU178">AF179+AF186</f>
        <v>18301</v>
      </c>
      <c r="AG178" s="74">
        <f t="shared" si="132"/>
        <v>0</v>
      </c>
      <c r="AH178" s="74">
        <f t="shared" si="132"/>
        <v>10661</v>
      </c>
      <c r="AI178" s="74">
        <f t="shared" si="132"/>
        <v>0</v>
      </c>
      <c r="AJ178" s="74">
        <f t="shared" si="132"/>
        <v>0</v>
      </c>
      <c r="AK178" s="74">
        <f t="shared" si="132"/>
        <v>18301</v>
      </c>
      <c r="AL178" s="74">
        <f t="shared" si="132"/>
        <v>0</v>
      </c>
      <c r="AM178" s="74">
        <f t="shared" si="132"/>
        <v>10661</v>
      </c>
      <c r="AN178" s="74">
        <f t="shared" si="132"/>
        <v>8226</v>
      </c>
      <c r="AO178" s="74">
        <f t="shared" si="132"/>
        <v>18887</v>
      </c>
      <c r="AP178" s="74">
        <f t="shared" si="132"/>
        <v>0</v>
      </c>
      <c r="AQ178" s="74">
        <f t="shared" si="132"/>
        <v>9766</v>
      </c>
      <c r="AR178" s="74">
        <f t="shared" si="132"/>
        <v>0</v>
      </c>
      <c r="AS178" s="74">
        <f t="shared" si="132"/>
        <v>0</v>
      </c>
      <c r="AT178" s="74">
        <f t="shared" si="132"/>
        <v>18887</v>
      </c>
      <c r="AU178" s="74">
        <f t="shared" si="132"/>
        <v>9766</v>
      </c>
      <c r="AV178" s="74">
        <f aca="true" t="shared" si="133" ref="AV178:BC178">AV179+AV186</f>
        <v>2000</v>
      </c>
      <c r="AW178" s="74">
        <f t="shared" si="133"/>
        <v>2000</v>
      </c>
      <c r="AX178" s="74">
        <f t="shared" si="133"/>
        <v>20887</v>
      </c>
      <c r="AY178" s="74">
        <f t="shared" si="133"/>
        <v>11766</v>
      </c>
      <c r="AZ178" s="74">
        <f t="shared" si="133"/>
        <v>0</v>
      </c>
      <c r="BA178" s="74">
        <f t="shared" si="133"/>
        <v>0</v>
      </c>
      <c r="BB178" s="74">
        <f t="shared" si="133"/>
        <v>20887</v>
      </c>
      <c r="BC178" s="74">
        <f t="shared" si="133"/>
        <v>11766</v>
      </c>
      <c r="BD178" s="65"/>
      <c r="BE178" s="65"/>
      <c r="BF178" s="74">
        <f aca="true" t="shared" si="134" ref="BF178:BP178">BF179+BF186</f>
        <v>20887</v>
      </c>
      <c r="BG178" s="74">
        <f t="shared" si="134"/>
        <v>11766</v>
      </c>
      <c r="BH178" s="74">
        <f>BH179+BH186</f>
        <v>0</v>
      </c>
      <c r="BI178" s="74">
        <f>BI179+BI186</f>
        <v>0</v>
      </c>
      <c r="BJ178" s="74">
        <f>BJ179+BJ186</f>
        <v>20887</v>
      </c>
      <c r="BK178" s="74">
        <f>BK179+BK186</f>
        <v>11766</v>
      </c>
      <c r="BL178" s="74">
        <f t="shared" si="134"/>
        <v>0</v>
      </c>
      <c r="BM178" s="74">
        <f t="shared" si="134"/>
        <v>0</v>
      </c>
      <c r="BN178" s="74">
        <f t="shared" si="134"/>
        <v>20887</v>
      </c>
      <c r="BO178" s="74"/>
      <c r="BP178" s="74">
        <f t="shared" si="134"/>
        <v>11766</v>
      </c>
      <c r="BQ178" s="74">
        <f>BQ179+BQ186+BQ188</f>
        <v>4971</v>
      </c>
      <c r="BR178" s="74">
        <f>BR179+BR186+BR188</f>
        <v>16737</v>
      </c>
      <c r="BS178" s="74">
        <f>BS179+BS186+BS188</f>
        <v>14890</v>
      </c>
      <c r="BT178" s="13"/>
      <c r="BU178" s="13"/>
      <c r="BV178" s="13"/>
      <c r="BW178" s="13"/>
    </row>
    <row r="179" spans="1:75" s="16" customFormat="1" ht="71.25" customHeight="1">
      <c r="A179" s="66" t="s">
        <v>242</v>
      </c>
      <c r="B179" s="72" t="s">
        <v>138</v>
      </c>
      <c r="C179" s="72" t="s">
        <v>144</v>
      </c>
      <c r="D179" s="73" t="s">
        <v>48</v>
      </c>
      <c r="E179" s="72" t="s">
        <v>141</v>
      </c>
      <c r="F179" s="64">
        <v>16100</v>
      </c>
      <c r="G179" s="64">
        <f>H179-F179</f>
        <v>16419</v>
      </c>
      <c r="H179" s="64">
        <v>32519</v>
      </c>
      <c r="I179" s="64"/>
      <c r="J179" s="64">
        <v>34290</v>
      </c>
      <c r="K179" s="88"/>
      <c r="L179" s="88"/>
      <c r="M179" s="64">
        <v>34290</v>
      </c>
      <c r="N179" s="64">
        <f>O179-M179</f>
        <v>-27378</v>
      </c>
      <c r="O179" s="64">
        <v>6912</v>
      </c>
      <c r="P179" s="64"/>
      <c r="Q179" s="64">
        <v>6293</v>
      </c>
      <c r="R179" s="68"/>
      <c r="S179" s="68"/>
      <c r="T179" s="64">
        <f>O179+R179</f>
        <v>6912</v>
      </c>
      <c r="U179" s="64">
        <f>Q179+S179</f>
        <v>6293</v>
      </c>
      <c r="V179" s="68"/>
      <c r="W179" s="68"/>
      <c r="X179" s="64">
        <f>T179+V179</f>
        <v>6912</v>
      </c>
      <c r="Y179" s="64">
        <f>U179+W179</f>
        <v>6293</v>
      </c>
      <c r="Z179" s="64">
        <v>7021</v>
      </c>
      <c r="AA179" s="64">
        <f>X179+Z179</f>
        <v>13933</v>
      </c>
      <c r="AB179" s="64">
        <f>Y179</f>
        <v>6293</v>
      </c>
      <c r="AC179" s="64"/>
      <c r="AD179" s="64"/>
      <c r="AE179" s="64"/>
      <c r="AF179" s="64">
        <f>AA179+AC179</f>
        <v>13933</v>
      </c>
      <c r="AG179" s="64"/>
      <c r="AH179" s="64">
        <f>AB179</f>
        <v>6293</v>
      </c>
      <c r="AI179" s="68"/>
      <c r="AJ179" s="68"/>
      <c r="AK179" s="64">
        <f>AF179+AI179</f>
        <v>13933</v>
      </c>
      <c r="AL179" s="64">
        <f>AG179</f>
        <v>0</v>
      </c>
      <c r="AM179" s="64">
        <f>AH179+AJ179</f>
        <v>6293</v>
      </c>
      <c r="AN179" s="64">
        <f>AO179-AM179</f>
        <v>12594</v>
      </c>
      <c r="AO179" s="64">
        <f>14519+4368</f>
        <v>18887</v>
      </c>
      <c r="AP179" s="64"/>
      <c r="AQ179" s="64">
        <f>5398+4368</f>
        <v>9766</v>
      </c>
      <c r="AR179" s="64"/>
      <c r="AS179" s="68"/>
      <c r="AT179" s="64">
        <f>AO179+AR179</f>
        <v>18887</v>
      </c>
      <c r="AU179" s="64">
        <f>AQ179+AS179</f>
        <v>9766</v>
      </c>
      <c r="AV179" s="64">
        <v>2000</v>
      </c>
      <c r="AW179" s="64">
        <v>2000</v>
      </c>
      <c r="AX179" s="64">
        <f>AT179+AV179</f>
        <v>20887</v>
      </c>
      <c r="AY179" s="64">
        <f>AU179+AW179</f>
        <v>11766</v>
      </c>
      <c r="AZ179" s="68"/>
      <c r="BA179" s="68"/>
      <c r="BB179" s="64">
        <f>AX179+AZ179</f>
        <v>20887</v>
      </c>
      <c r="BC179" s="64">
        <f>AY179+BA179</f>
        <v>11766</v>
      </c>
      <c r="BD179" s="68"/>
      <c r="BE179" s="68"/>
      <c r="BF179" s="64">
        <f>BB179+BD179</f>
        <v>20887</v>
      </c>
      <c r="BG179" s="64">
        <f>BC179+BE179</f>
        <v>11766</v>
      </c>
      <c r="BH179" s="68"/>
      <c r="BI179" s="68"/>
      <c r="BJ179" s="64">
        <f>BB179+BH179</f>
        <v>20887</v>
      </c>
      <c r="BK179" s="64">
        <f>BC179+BI179</f>
        <v>11766</v>
      </c>
      <c r="BL179" s="68"/>
      <c r="BM179" s="68"/>
      <c r="BN179" s="64">
        <f>BJ179+BL179</f>
        <v>20887</v>
      </c>
      <c r="BO179" s="64"/>
      <c r="BP179" s="64">
        <f>BK179+BM179</f>
        <v>11766</v>
      </c>
      <c r="BQ179" s="64">
        <f>BR179-BP179</f>
        <v>-11766</v>
      </c>
      <c r="BR179" s="68"/>
      <c r="BS179" s="68"/>
      <c r="BT179" s="15"/>
      <c r="BU179" s="15"/>
      <c r="BV179" s="15"/>
      <c r="BW179" s="15"/>
    </row>
    <row r="180" spans="1:75" s="21" customFormat="1" ht="33.75" customHeight="1" hidden="1">
      <c r="A180" s="66" t="s">
        <v>49</v>
      </c>
      <c r="B180" s="72" t="s">
        <v>138</v>
      </c>
      <c r="C180" s="72" t="s">
        <v>144</v>
      </c>
      <c r="D180" s="73" t="s">
        <v>50</v>
      </c>
      <c r="E180" s="72"/>
      <c r="F180" s="74">
        <f aca="true" t="shared" si="135" ref="F180:O180">F181+F182</f>
        <v>22002</v>
      </c>
      <c r="G180" s="74">
        <f t="shared" si="135"/>
        <v>-22002</v>
      </c>
      <c r="H180" s="74">
        <f t="shared" si="135"/>
        <v>0</v>
      </c>
      <c r="I180" s="74">
        <f t="shared" si="135"/>
        <v>0</v>
      </c>
      <c r="J180" s="74">
        <f t="shared" si="135"/>
        <v>0</v>
      </c>
      <c r="K180" s="74">
        <f t="shared" si="135"/>
        <v>0</v>
      </c>
      <c r="L180" s="74">
        <f t="shared" si="135"/>
        <v>0</v>
      </c>
      <c r="M180" s="74">
        <f t="shared" si="135"/>
        <v>0</v>
      </c>
      <c r="N180" s="74">
        <f t="shared" si="135"/>
        <v>0</v>
      </c>
      <c r="O180" s="74">
        <f t="shared" si="135"/>
        <v>0</v>
      </c>
      <c r="P180" s="74">
        <f>P181+P182</f>
        <v>0</v>
      </c>
      <c r="Q180" s="74">
        <f>Q181+Q182</f>
        <v>0</v>
      </c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2"/>
      <c r="AL180" s="112"/>
      <c r="AM180" s="112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3"/>
      <c r="BR180" s="111"/>
      <c r="BS180" s="111"/>
      <c r="BT180" s="20"/>
      <c r="BU180" s="20"/>
      <c r="BV180" s="20"/>
      <c r="BW180" s="20"/>
    </row>
    <row r="181" spans="1:75" s="23" customFormat="1" ht="66.75" customHeight="1" hidden="1">
      <c r="A181" s="66" t="s">
        <v>242</v>
      </c>
      <c r="B181" s="72" t="s">
        <v>138</v>
      </c>
      <c r="C181" s="72" t="s">
        <v>144</v>
      </c>
      <c r="D181" s="73" t="s">
        <v>50</v>
      </c>
      <c r="E181" s="72" t="s">
        <v>141</v>
      </c>
      <c r="F181" s="64">
        <v>22002</v>
      </c>
      <c r="G181" s="64">
        <f>H181-F181</f>
        <v>-22002</v>
      </c>
      <c r="H181" s="112"/>
      <c r="I181" s="112"/>
      <c r="J181" s="112"/>
      <c r="K181" s="112"/>
      <c r="L181" s="112"/>
      <c r="M181" s="64"/>
      <c r="N181" s="67"/>
      <c r="O181" s="64"/>
      <c r="P181" s="64"/>
      <c r="Q181" s="6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5"/>
      <c r="AL181" s="115"/>
      <c r="AM181" s="115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6"/>
      <c r="BR181" s="114"/>
      <c r="BS181" s="114"/>
      <c r="BT181" s="22"/>
      <c r="BU181" s="22"/>
      <c r="BV181" s="22"/>
      <c r="BW181" s="22"/>
    </row>
    <row r="182" spans="1:75" s="23" customFormat="1" ht="33.75" customHeight="1" hidden="1">
      <c r="A182" s="66" t="s">
        <v>222</v>
      </c>
      <c r="B182" s="72" t="s">
        <v>138</v>
      </c>
      <c r="C182" s="72" t="s">
        <v>144</v>
      </c>
      <c r="D182" s="73" t="s">
        <v>223</v>
      </c>
      <c r="E182" s="72"/>
      <c r="F182" s="74">
        <f>F183</f>
        <v>0</v>
      </c>
      <c r="G182" s="74">
        <f>G183</f>
        <v>0</v>
      </c>
      <c r="H182" s="74">
        <f>H183</f>
        <v>0</v>
      </c>
      <c r="I182" s="74">
        <f>I183</f>
        <v>0</v>
      </c>
      <c r="J182" s="74">
        <f>J183</f>
        <v>0</v>
      </c>
      <c r="K182" s="112"/>
      <c r="L182" s="112"/>
      <c r="M182" s="112"/>
      <c r="N182" s="112"/>
      <c r="O182" s="112"/>
      <c r="P182" s="112"/>
      <c r="Q182" s="112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5"/>
      <c r="AL182" s="115"/>
      <c r="AM182" s="115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6"/>
      <c r="BR182" s="114"/>
      <c r="BS182" s="114"/>
      <c r="BT182" s="22"/>
      <c r="BU182" s="22"/>
      <c r="BV182" s="22"/>
      <c r="BW182" s="22"/>
    </row>
    <row r="183" spans="1:75" s="23" customFormat="1" ht="83.25" customHeight="1" hidden="1">
      <c r="A183" s="66" t="s">
        <v>157</v>
      </c>
      <c r="B183" s="72" t="s">
        <v>138</v>
      </c>
      <c r="C183" s="72" t="s">
        <v>144</v>
      </c>
      <c r="D183" s="73" t="s">
        <v>223</v>
      </c>
      <c r="E183" s="72" t="s">
        <v>145</v>
      </c>
      <c r="F183" s="74"/>
      <c r="G183" s="64">
        <f>H183-F183</f>
        <v>0</v>
      </c>
      <c r="H183" s="74">
        <f>32519-32519</f>
        <v>0</v>
      </c>
      <c r="I183" s="74"/>
      <c r="J183" s="74">
        <f>34290-34290</f>
        <v>0</v>
      </c>
      <c r="K183" s="112"/>
      <c r="L183" s="112"/>
      <c r="M183" s="112"/>
      <c r="N183" s="112"/>
      <c r="O183" s="112"/>
      <c r="P183" s="112"/>
      <c r="Q183" s="112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5"/>
      <c r="AL183" s="115"/>
      <c r="AM183" s="115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6"/>
      <c r="BR183" s="114"/>
      <c r="BS183" s="114"/>
      <c r="BT183" s="22"/>
      <c r="BU183" s="22"/>
      <c r="BV183" s="22"/>
      <c r="BW183" s="22"/>
    </row>
    <row r="184" spans="1:75" s="25" customFormat="1" ht="16.5" customHeight="1" hidden="1">
      <c r="A184" s="66" t="s">
        <v>51</v>
      </c>
      <c r="B184" s="72" t="s">
        <v>138</v>
      </c>
      <c r="C184" s="72" t="s">
        <v>144</v>
      </c>
      <c r="D184" s="73" t="s">
        <v>52</v>
      </c>
      <c r="E184" s="72"/>
      <c r="F184" s="74">
        <f aca="true" t="shared" si="136" ref="F184:Q184">F185</f>
        <v>4737</v>
      </c>
      <c r="G184" s="74">
        <f t="shared" si="136"/>
        <v>-4737</v>
      </c>
      <c r="H184" s="74">
        <f t="shared" si="136"/>
        <v>0</v>
      </c>
      <c r="I184" s="74">
        <f t="shared" si="136"/>
        <v>0</v>
      </c>
      <c r="J184" s="74">
        <f t="shared" si="136"/>
        <v>0</v>
      </c>
      <c r="K184" s="74">
        <f t="shared" si="136"/>
        <v>0</v>
      </c>
      <c r="L184" s="74">
        <f t="shared" si="136"/>
        <v>0</v>
      </c>
      <c r="M184" s="74">
        <f t="shared" si="136"/>
        <v>0</v>
      </c>
      <c r="N184" s="74">
        <f t="shared" si="136"/>
        <v>0</v>
      </c>
      <c r="O184" s="74">
        <f t="shared" si="136"/>
        <v>0</v>
      </c>
      <c r="P184" s="74">
        <f t="shared" si="136"/>
        <v>0</v>
      </c>
      <c r="Q184" s="74">
        <f t="shared" si="136"/>
        <v>0</v>
      </c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8"/>
      <c r="AL184" s="118"/>
      <c r="AM184" s="118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117"/>
      <c r="BF184" s="117"/>
      <c r="BG184" s="117"/>
      <c r="BH184" s="117"/>
      <c r="BI184" s="117"/>
      <c r="BJ184" s="117"/>
      <c r="BK184" s="117"/>
      <c r="BL184" s="117"/>
      <c r="BM184" s="117"/>
      <c r="BN184" s="117"/>
      <c r="BO184" s="117"/>
      <c r="BP184" s="117"/>
      <c r="BQ184" s="119"/>
      <c r="BR184" s="117"/>
      <c r="BS184" s="117"/>
      <c r="BT184" s="24"/>
      <c r="BU184" s="24"/>
      <c r="BV184" s="24"/>
      <c r="BW184" s="24"/>
    </row>
    <row r="185" spans="1:75" s="25" customFormat="1" ht="66" customHeight="1" hidden="1">
      <c r="A185" s="66" t="s">
        <v>140</v>
      </c>
      <c r="B185" s="72" t="s">
        <v>138</v>
      </c>
      <c r="C185" s="72" t="s">
        <v>144</v>
      </c>
      <c r="D185" s="73" t="s">
        <v>52</v>
      </c>
      <c r="E185" s="72" t="s">
        <v>141</v>
      </c>
      <c r="F185" s="64">
        <v>4737</v>
      </c>
      <c r="G185" s="64">
        <f>H185-F185</f>
        <v>-4737</v>
      </c>
      <c r="H185" s="64">
        <f>4737-4737</f>
        <v>0</v>
      </c>
      <c r="I185" s="64"/>
      <c r="J185" s="64">
        <f>5073-5073</f>
        <v>0</v>
      </c>
      <c r="K185" s="117"/>
      <c r="L185" s="117"/>
      <c r="M185" s="64"/>
      <c r="N185" s="67"/>
      <c r="O185" s="64"/>
      <c r="P185" s="64"/>
      <c r="Q185" s="64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8"/>
      <c r="AL185" s="118"/>
      <c r="AM185" s="118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  <c r="BQ185" s="119"/>
      <c r="BR185" s="117"/>
      <c r="BS185" s="117"/>
      <c r="BT185" s="24"/>
      <c r="BU185" s="24"/>
      <c r="BV185" s="24"/>
      <c r="BW185" s="24"/>
    </row>
    <row r="186" spans="1:75" s="25" customFormat="1" ht="87.75" customHeight="1">
      <c r="A186" s="66" t="s">
        <v>454</v>
      </c>
      <c r="B186" s="72" t="s">
        <v>138</v>
      </c>
      <c r="C186" s="72" t="s">
        <v>144</v>
      </c>
      <c r="D186" s="73" t="s">
        <v>250</v>
      </c>
      <c r="E186" s="72"/>
      <c r="F186" s="64"/>
      <c r="G186" s="64"/>
      <c r="H186" s="64"/>
      <c r="I186" s="64"/>
      <c r="J186" s="64"/>
      <c r="K186" s="117"/>
      <c r="L186" s="117"/>
      <c r="M186" s="64">
        <f aca="true" t="shared" si="137" ref="M186:AY186">M187</f>
        <v>0</v>
      </c>
      <c r="N186" s="64">
        <f t="shared" si="137"/>
        <v>4368</v>
      </c>
      <c r="O186" s="64">
        <f t="shared" si="137"/>
        <v>4368</v>
      </c>
      <c r="P186" s="64">
        <f t="shared" si="137"/>
        <v>0</v>
      </c>
      <c r="Q186" s="64">
        <f t="shared" si="137"/>
        <v>4368</v>
      </c>
      <c r="R186" s="64">
        <f t="shared" si="137"/>
        <v>0</v>
      </c>
      <c r="S186" s="64">
        <f t="shared" si="137"/>
        <v>0</v>
      </c>
      <c r="T186" s="64">
        <f t="shared" si="137"/>
        <v>4368</v>
      </c>
      <c r="U186" s="64">
        <f t="shared" si="137"/>
        <v>4368</v>
      </c>
      <c r="V186" s="64">
        <f t="shared" si="137"/>
        <v>0</v>
      </c>
      <c r="W186" s="64">
        <f t="shared" si="137"/>
        <v>0</v>
      </c>
      <c r="X186" s="64">
        <f t="shared" si="137"/>
        <v>4368</v>
      </c>
      <c r="Y186" s="64">
        <f t="shared" si="137"/>
        <v>4368</v>
      </c>
      <c r="Z186" s="64">
        <f t="shared" si="137"/>
        <v>0</v>
      </c>
      <c r="AA186" s="64">
        <f t="shared" si="137"/>
        <v>4368</v>
      </c>
      <c r="AB186" s="64">
        <f t="shared" si="137"/>
        <v>4368</v>
      </c>
      <c r="AC186" s="64">
        <f t="shared" si="137"/>
        <v>0</v>
      </c>
      <c r="AD186" s="64">
        <f t="shared" si="137"/>
        <v>0</v>
      </c>
      <c r="AE186" s="64"/>
      <c r="AF186" s="64">
        <f t="shared" si="137"/>
        <v>4368</v>
      </c>
      <c r="AG186" s="64">
        <f t="shared" si="137"/>
        <v>0</v>
      </c>
      <c r="AH186" s="64">
        <f t="shared" si="137"/>
        <v>4368</v>
      </c>
      <c r="AI186" s="64">
        <f t="shared" si="137"/>
        <v>0</v>
      </c>
      <c r="AJ186" s="64">
        <f t="shared" si="137"/>
        <v>0</v>
      </c>
      <c r="AK186" s="64">
        <f t="shared" si="137"/>
        <v>4368</v>
      </c>
      <c r="AL186" s="64">
        <f t="shared" si="137"/>
        <v>0</v>
      </c>
      <c r="AM186" s="64">
        <f t="shared" si="137"/>
        <v>4368</v>
      </c>
      <c r="AN186" s="64">
        <f t="shared" si="137"/>
        <v>-4368</v>
      </c>
      <c r="AO186" s="64">
        <f t="shared" si="137"/>
        <v>0</v>
      </c>
      <c r="AP186" s="64">
        <f t="shared" si="137"/>
        <v>0</v>
      </c>
      <c r="AQ186" s="64">
        <f t="shared" si="137"/>
        <v>0</v>
      </c>
      <c r="AR186" s="64">
        <f t="shared" si="137"/>
        <v>0</v>
      </c>
      <c r="AS186" s="64">
        <f t="shared" si="137"/>
        <v>0</v>
      </c>
      <c r="AT186" s="64">
        <f t="shared" si="137"/>
        <v>0</v>
      </c>
      <c r="AU186" s="64">
        <f t="shared" si="137"/>
        <v>0</v>
      </c>
      <c r="AV186" s="117"/>
      <c r="AW186" s="117"/>
      <c r="AX186" s="64">
        <f t="shared" si="137"/>
        <v>0</v>
      </c>
      <c r="AY186" s="64">
        <f t="shared" si="137"/>
        <v>0</v>
      </c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117"/>
      <c r="BO186" s="117"/>
      <c r="BP186" s="117"/>
      <c r="BQ186" s="64">
        <f>BQ187</f>
        <v>8488</v>
      </c>
      <c r="BR186" s="64">
        <f>BR187</f>
        <v>8488</v>
      </c>
      <c r="BS186" s="64">
        <f>BS187</f>
        <v>5957</v>
      </c>
      <c r="BT186" s="24"/>
      <c r="BU186" s="24"/>
      <c r="BV186" s="24"/>
      <c r="BW186" s="24"/>
    </row>
    <row r="187" spans="1:75" s="25" customFormat="1" ht="72.75" customHeight="1">
      <c r="A187" s="66" t="s">
        <v>242</v>
      </c>
      <c r="B187" s="72" t="s">
        <v>138</v>
      </c>
      <c r="C187" s="72" t="s">
        <v>144</v>
      </c>
      <c r="D187" s="73" t="s">
        <v>250</v>
      </c>
      <c r="E187" s="72" t="s">
        <v>141</v>
      </c>
      <c r="F187" s="64"/>
      <c r="G187" s="64"/>
      <c r="H187" s="64"/>
      <c r="I187" s="64"/>
      <c r="J187" s="64"/>
      <c r="K187" s="117"/>
      <c r="L187" s="117"/>
      <c r="M187" s="64"/>
      <c r="N187" s="64">
        <f>O187-M187</f>
        <v>4368</v>
      </c>
      <c r="O187" s="64">
        <v>4368</v>
      </c>
      <c r="P187" s="64"/>
      <c r="Q187" s="64">
        <v>4368</v>
      </c>
      <c r="R187" s="117"/>
      <c r="S187" s="117"/>
      <c r="T187" s="64">
        <f>O187+R187</f>
        <v>4368</v>
      </c>
      <c r="U187" s="64">
        <f>Q187+S187</f>
        <v>4368</v>
      </c>
      <c r="V187" s="117"/>
      <c r="W187" s="117"/>
      <c r="X187" s="64">
        <f>T187+V187</f>
        <v>4368</v>
      </c>
      <c r="Y187" s="64">
        <f>U187+W187</f>
        <v>4368</v>
      </c>
      <c r="Z187" s="117"/>
      <c r="AA187" s="64">
        <f>X187+Z187</f>
        <v>4368</v>
      </c>
      <c r="AB187" s="64">
        <f>Y187</f>
        <v>4368</v>
      </c>
      <c r="AC187" s="117"/>
      <c r="AD187" s="117"/>
      <c r="AE187" s="117"/>
      <c r="AF187" s="64">
        <f>AA187+AC187</f>
        <v>4368</v>
      </c>
      <c r="AG187" s="117"/>
      <c r="AH187" s="64">
        <f>AB187</f>
        <v>4368</v>
      </c>
      <c r="AI187" s="117"/>
      <c r="AJ187" s="117"/>
      <c r="AK187" s="64">
        <f>AF187+AI187</f>
        <v>4368</v>
      </c>
      <c r="AL187" s="64">
        <f>AG187</f>
        <v>0</v>
      </c>
      <c r="AM187" s="64">
        <f>AH187+AJ187</f>
        <v>4368</v>
      </c>
      <c r="AN187" s="64">
        <f>AO187-AM187</f>
        <v>-4368</v>
      </c>
      <c r="AO187" s="64"/>
      <c r="AP187" s="64"/>
      <c r="AQ187" s="64"/>
      <c r="AR187" s="64"/>
      <c r="AS187" s="117"/>
      <c r="AT187" s="64">
        <f>AO187+AR187</f>
        <v>0</v>
      </c>
      <c r="AU187" s="64">
        <f>AQ187+AS187</f>
        <v>0</v>
      </c>
      <c r="AV187" s="117"/>
      <c r="AW187" s="117"/>
      <c r="AX187" s="64">
        <f>AR187+AU187</f>
        <v>0</v>
      </c>
      <c r="AY187" s="64">
        <f>AT187+AV187</f>
        <v>0</v>
      </c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  <c r="BQ187" s="64">
        <f>BR187-BP187</f>
        <v>8488</v>
      </c>
      <c r="BR187" s="64">
        <v>8488</v>
      </c>
      <c r="BS187" s="64">
        <v>5957</v>
      </c>
      <c r="BT187" s="24"/>
      <c r="BU187" s="24"/>
      <c r="BV187" s="24"/>
      <c r="BW187" s="24"/>
    </row>
    <row r="188" spans="1:75" s="25" customFormat="1" ht="53.25" customHeight="1">
      <c r="A188" s="66" t="s">
        <v>456</v>
      </c>
      <c r="B188" s="72" t="s">
        <v>138</v>
      </c>
      <c r="C188" s="72" t="s">
        <v>144</v>
      </c>
      <c r="D188" s="73" t="s">
        <v>455</v>
      </c>
      <c r="E188" s="72"/>
      <c r="F188" s="64"/>
      <c r="G188" s="64"/>
      <c r="H188" s="64"/>
      <c r="I188" s="64"/>
      <c r="J188" s="64"/>
      <c r="K188" s="117"/>
      <c r="L188" s="117"/>
      <c r="M188" s="64"/>
      <c r="N188" s="64"/>
      <c r="O188" s="64"/>
      <c r="P188" s="64"/>
      <c r="Q188" s="64"/>
      <c r="R188" s="117"/>
      <c r="S188" s="117"/>
      <c r="T188" s="64"/>
      <c r="U188" s="64"/>
      <c r="V188" s="117"/>
      <c r="W188" s="117"/>
      <c r="X188" s="64"/>
      <c r="Y188" s="64"/>
      <c r="Z188" s="117"/>
      <c r="AA188" s="64"/>
      <c r="AB188" s="64"/>
      <c r="AC188" s="117"/>
      <c r="AD188" s="117"/>
      <c r="AE188" s="117"/>
      <c r="AF188" s="64"/>
      <c r="AG188" s="117"/>
      <c r="AH188" s="64"/>
      <c r="AI188" s="117"/>
      <c r="AJ188" s="117"/>
      <c r="AK188" s="64"/>
      <c r="AL188" s="64"/>
      <c r="AM188" s="64"/>
      <c r="AN188" s="64"/>
      <c r="AO188" s="64"/>
      <c r="AP188" s="64"/>
      <c r="AQ188" s="64"/>
      <c r="AR188" s="64"/>
      <c r="AS188" s="117"/>
      <c r="AT188" s="64"/>
      <c r="AU188" s="64"/>
      <c r="AV188" s="117"/>
      <c r="AW188" s="117"/>
      <c r="AX188" s="64"/>
      <c r="AY188" s="64"/>
      <c r="AZ188" s="117"/>
      <c r="BA188" s="117"/>
      <c r="BB188" s="117"/>
      <c r="BC188" s="117"/>
      <c r="BD188" s="117"/>
      <c r="BE188" s="117"/>
      <c r="BF188" s="117"/>
      <c r="BG188" s="117"/>
      <c r="BH188" s="117"/>
      <c r="BI188" s="117"/>
      <c r="BJ188" s="117"/>
      <c r="BK188" s="117"/>
      <c r="BL188" s="117"/>
      <c r="BM188" s="117"/>
      <c r="BN188" s="117"/>
      <c r="BO188" s="117"/>
      <c r="BP188" s="117"/>
      <c r="BQ188" s="64">
        <f>BQ189</f>
        <v>8249</v>
      </c>
      <c r="BR188" s="64">
        <f>BR189</f>
        <v>8249</v>
      </c>
      <c r="BS188" s="64">
        <f>BS189</f>
        <v>8933</v>
      </c>
      <c r="BT188" s="24"/>
      <c r="BU188" s="24"/>
      <c r="BV188" s="24"/>
      <c r="BW188" s="24"/>
    </row>
    <row r="189" spans="1:75" s="25" customFormat="1" ht="96" customHeight="1">
      <c r="A189" s="66" t="s">
        <v>314</v>
      </c>
      <c r="B189" s="72" t="s">
        <v>138</v>
      </c>
      <c r="C189" s="72" t="s">
        <v>144</v>
      </c>
      <c r="D189" s="73" t="s">
        <v>455</v>
      </c>
      <c r="E189" s="72" t="s">
        <v>383</v>
      </c>
      <c r="F189" s="64"/>
      <c r="G189" s="64"/>
      <c r="H189" s="64"/>
      <c r="I189" s="64"/>
      <c r="J189" s="64"/>
      <c r="K189" s="117"/>
      <c r="L189" s="117"/>
      <c r="M189" s="64"/>
      <c r="N189" s="64"/>
      <c r="O189" s="64"/>
      <c r="P189" s="64"/>
      <c r="Q189" s="64"/>
      <c r="R189" s="117"/>
      <c r="S189" s="117"/>
      <c r="T189" s="64"/>
      <c r="U189" s="64"/>
      <c r="V189" s="117"/>
      <c r="W189" s="117"/>
      <c r="X189" s="64"/>
      <c r="Y189" s="64"/>
      <c r="Z189" s="117"/>
      <c r="AA189" s="64"/>
      <c r="AB189" s="64"/>
      <c r="AC189" s="117"/>
      <c r="AD189" s="117"/>
      <c r="AE189" s="117"/>
      <c r="AF189" s="64"/>
      <c r="AG189" s="117"/>
      <c r="AH189" s="64"/>
      <c r="AI189" s="117"/>
      <c r="AJ189" s="117"/>
      <c r="AK189" s="64"/>
      <c r="AL189" s="64"/>
      <c r="AM189" s="64"/>
      <c r="AN189" s="64"/>
      <c r="AO189" s="64"/>
      <c r="AP189" s="64"/>
      <c r="AQ189" s="64"/>
      <c r="AR189" s="64"/>
      <c r="AS189" s="117"/>
      <c r="AT189" s="64"/>
      <c r="AU189" s="64"/>
      <c r="AV189" s="117"/>
      <c r="AW189" s="117"/>
      <c r="AX189" s="64"/>
      <c r="AY189" s="64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64">
        <f>BR189-BP189</f>
        <v>8249</v>
      </c>
      <c r="BR189" s="64">
        <v>8249</v>
      </c>
      <c r="BS189" s="64">
        <v>8933</v>
      </c>
      <c r="BT189" s="24"/>
      <c r="BU189" s="24"/>
      <c r="BV189" s="24"/>
      <c r="BW189" s="24"/>
    </row>
    <row r="190" spans="1:75" s="25" customFormat="1" ht="36.75" customHeight="1">
      <c r="A190" s="66" t="s">
        <v>124</v>
      </c>
      <c r="B190" s="72" t="s">
        <v>138</v>
      </c>
      <c r="C190" s="72" t="s">
        <v>144</v>
      </c>
      <c r="D190" s="73" t="s">
        <v>125</v>
      </c>
      <c r="E190" s="72"/>
      <c r="F190" s="64"/>
      <c r="G190" s="64" t="e">
        <f>#REF!</f>
        <v>#REF!</v>
      </c>
      <c r="H190" s="64" t="e">
        <f>#REF!</f>
        <v>#REF!</v>
      </c>
      <c r="I190" s="64" t="e">
        <f>#REF!</f>
        <v>#REF!</v>
      </c>
      <c r="J190" s="64" t="e">
        <f>#REF!</f>
        <v>#REF!</v>
      </c>
      <c r="K190" s="64" t="e">
        <f>#REF!</f>
        <v>#REF!</v>
      </c>
      <c r="L190" s="64" t="e">
        <f>#REF!</f>
        <v>#REF!</v>
      </c>
      <c r="M190" s="64" t="e">
        <f>#REF!</f>
        <v>#REF!</v>
      </c>
      <c r="N190" s="64" t="e">
        <f>#REF!</f>
        <v>#REF!</v>
      </c>
      <c r="O190" s="64" t="e">
        <f>#REF!</f>
        <v>#REF!</v>
      </c>
      <c r="P190" s="64" t="e">
        <f>#REF!</f>
        <v>#REF!</v>
      </c>
      <c r="Q190" s="64" t="e">
        <f>#REF!</f>
        <v>#REF!</v>
      </c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8"/>
      <c r="AL190" s="118"/>
      <c r="AM190" s="118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64">
        <f>BQ191+BQ196</f>
        <v>9411</v>
      </c>
      <c r="BR190" s="64">
        <f>BR191+BR196</f>
        <v>9411</v>
      </c>
      <c r="BS190" s="64">
        <f>BS191+BS196</f>
        <v>11738</v>
      </c>
      <c r="BT190" s="24"/>
      <c r="BU190" s="24"/>
      <c r="BV190" s="24"/>
      <c r="BW190" s="24"/>
    </row>
    <row r="191" spans="1:75" s="25" customFormat="1" ht="69" customHeight="1">
      <c r="A191" s="66" t="s">
        <v>290</v>
      </c>
      <c r="B191" s="72" t="s">
        <v>138</v>
      </c>
      <c r="C191" s="72" t="s">
        <v>144</v>
      </c>
      <c r="D191" s="73" t="s">
        <v>407</v>
      </c>
      <c r="E191" s="72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8"/>
      <c r="AL191" s="118"/>
      <c r="AM191" s="118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  <c r="BO191" s="117"/>
      <c r="BP191" s="117"/>
      <c r="BQ191" s="64">
        <f>BQ192+BQ193+BQ194</f>
        <v>9411</v>
      </c>
      <c r="BR191" s="64">
        <f>BR192+BR193+BR194</f>
        <v>9411</v>
      </c>
      <c r="BS191" s="64">
        <f>BS192+BS193+BS194</f>
        <v>11738</v>
      </c>
      <c r="BT191" s="24"/>
      <c r="BU191" s="24"/>
      <c r="BV191" s="24"/>
      <c r="BW191" s="24"/>
    </row>
    <row r="192" spans="1:75" s="25" customFormat="1" ht="69" customHeight="1">
      <c r="A192" s="66" t="s">
        <v>242</v>
      </c>
      <c r="B192" s="72" t="s">
        <v>138</v>
      </c>
      <c r="C192" s="72" t="s">
        <v>144</v>
      </c>
      <c r="D192" s="73" t="s">
        <v>407</v>
      </c>
      <c r="E192" s="72" t="s">
        <v>141</v>
      </c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8"/>
      <c r="AL192" s="118"/>
      <c r="AM192" s="118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117"/>
      <c r="BN192" s="117"/>
      <c r="BO192" s="117"/>
      <c r="BP192" s="117"/>
      <c r="BQ192" s="64">
        <f>BR192-BP192</f>
        <v>145</v>
      </c>
      <c r="BR192" s="64">
        <v>145</v>
      </c>
      <c r="BS192" s="64">
        <v>150</v>
      </c>
      <c r="BT192" s="24"/>
      <c r="BU192" s="24"/>
      <c r="BV192" s="24"/>
      <c r="BW192" s="24"/>
    </row>
    <row r="193" spans="1:75" s="25" customFormat="1" ht="71.25" customHeight="1">
      <c r="A193" s="66" t="s">
        <v>408</v>
      </c>
      <c r="B193" s="72" t="s">
        <v>138</v>
      </c>
      <c r="C193" s="72" t="s">
        <v>144</v>
      </c>
      <c r="D193" s="73" t="s">
        <v>407</v>
      </c>
      <c r="E193" s="72" t="s">
        <v>409</v>
      </c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8"/>
      <c r="AL193" s="118"/>
      <c r="AM193" s="118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117"/>
      <c r="BN193" s="117"/>
      <c r="BO193" s="117"/>
      <c r="BP193" s="117"/>
      <c r="BQ193" s="64">
        <f>BR193-BP193</f>
        <v>1471</v>
      </c>
      <c r="BR193" s="64">
        <f>2436-965</f>
        <v>1471</v>
      </c>
      <c r="BS193" s="64">
        <f>2436-571</f>
        <v>1865</v>
      </c>
      <c r="BT193" s="24"/>
      <c r="BU193" s="24"/>
      <c r="BV193" s="24"/>
      <c r="BW193" s="24"/>
    </row>
    <row r="194" spans="1:75" s="25" customFormat="1" ht="219.75" customHeight="1">
      <c r="A194" s="120" t="s">
        <v>289</v>
      </c>
      <c r="B194" s="72" t="s">
        <v>138</v>
      </c>
      <c r="C194" s="72" t="s">
        <v>144</v>
      </c>
      <c r="D194" s="73" t="s">
        <v>288</v>
      </c>
      <c r="E194" s="72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8"/>
      <c r="AL194" s="118"/>
      <c r="AM194" s="118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117"/>
      <c r="BN194" s="117"/>
      <c r="BO194" s="117"/>
      <c r="BP194" s="117"/>
      <c r="BQ194" s="64">
        <f>BQ195</f>
        <v>7795</v>
      </c>
      <c r="BR194" s="64">
        <f>BR195</f>
        <v>7795</v>
      </c>
      <c r="BS194" s="64">
        <f>BS195</f>
        <v>9723</v>
      </c>
      <c r="BT194" s="24"/>
      <c r="BU194" s="24"/>
      <c r="BV194" s="24"/>
      <c r="BW194" s="24"/>
    </row>
    <row r="195" spans="1:75" s="25" customFormat="1" ht="90" customHeight="1">
      <c r="A195" s="94" t="s">
        <v>313</v>
      </c>
      <c r="B195" s="72" t="s">
        <v>138</v>
      </c>
      <c r="C195" s="72" t="s">
        <v>144</v>
      </c>
      <c r="D195" s="73" t="s">
        <v>288</v>
      </c>
      <c r="E195" s="72" t="s">
        <v>227</v>
      </c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8"/>
      <c r="AL195" s="118"/>
      <c r="AM195" s="118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117"/>
      <c r="BO195" s="117"/>
      <c r="BP195" s="117"/>
      <c r="BQ195" s="64">
        <f>BR195-BP195</f>
        <v>7795</v>
      </c>
      <c r="BR195" s="64">
        <f>17035-9240</f>
        <v>7795</v>
      </c>
      <c r="BS195" s="64">
        <f>20370-10647</f>
        <v>9723</v>
      </c>
      <c r="BT195" s="24"/>
      <c r="BU195" s="24"/>
      <c r="BV195" s="24"/>
      <c r="BW195" s="24"/>
    </row>
    <row r="196" spans="1:75" s="25" customFormat="1" ht="49.5" hidden="1">
      <c r="A196" s="66" t="s">
        <v>410</v>
      </c>
      <c r="B196" s="72" t="s">
        <v>138</v>
      </c>
      <c r="C196" s="72" t="s">
        <v>144</v>
      </c>
      <c r="D196" s="73" t="s">
        <v>411</v>
      </c>
      <c r="E196" s="72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8"/>
      <c r="AL196" s="118"/>
      <c r="AM196" s="118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7"/>
      <c r="BO196" s="117"/>
      <c r="BP196" s="117"/>
      <c r="BQ196" s="64">
        <f>BQ197</f>
        <v>0</v>
      </c>
      <c r="BR196" s="64">
        <f>BR197</f>
        <v>0</v>
      </c>
      <c r="BS196" s="64">
        <f>BS197</f>
        <v>0</v>
      </c>
      <c r="BT196" s="24"/>
      <c r="BU196" s="24"/>
      <c r="BV196" s="24"/>
      <c r="BW196" s="24"/>
    </row>
    <row r="197" spans="1:75" s="25" customFormat="1" ht="49.5" customHeight="1" hidden="1">
      <c r="A197" s="66" t="s">
        <v>140</v>
      </c>
      <c r="B197" s="72" t="s">
        <v>138</v>
      </c>
      <c r="C197" s="72" t="s">
        <v>144</v>
      </c>
      <c r="D197" s="73" t="s">
        <v>411</v>
      </c>
      <c r="E197" s="72" t="s">
        <v>141</v>
      </c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8"/>
      <c r="AL197" s="118"/>
      <c r="AM197" s="118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17"/>
      <c r="BP197" s="117"/>
      <c r="BQ197" s="64">
        <f>BR197-BP197</f>
        <v>0</v>
      </c>
      <c r="BR197" s="64"/>
      <c r="BS197" s="64"/>
      <c r="BT197" s="24"/>
      <c r="BU197" s="24"/>
      <c r="BV197" s="24"/>
      <c r="BW197" s="24"/>
    </row>
    <row r="198" spans="1:71" ht="15">
      <c r="A198" s="91"/>
      <c r="B198" s="92"/>
      <c r="C198" s="92"/>
      <c r="D198" s="93"/>
      <c r="E198" s="92"/>
      <c r="F198" s="44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7"/>
      <c r="AL198" s="47"/>
      <c r="AM198" s="47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8"/>
      <c r="BR198" s="46"/>
      <c r="BS198" s="46"/>
    </row>
    <row r="199" spans="1:75" s="8" customFormat="1" ht="40.5">
      <c r="A199" s="49" t="s">
        <v>53</v>
      </c>
      <c r="B199" s="50" t="s">
        <v>54</v>
      </c>
      <c r="C199" s="50"/>
      <c r="D199" s="51"/>
      <c r="E199" s="50"/>
      <c r="F199" s="104" t="e">
        <f aca="true" t="shared" si="138" ref="F199:AD199">F201+F240+F272+F298</f>
        <v>#REF!</v>
      </c>
      <c r="G199" s="104" t="e">
        <f t="shared" si="138"/>
        <v>#REF!</v>
      </c>
      <c r="H199" s="104" t="e">
        <f t="shared" si="138"/>
        <v>#REF!</v>
      </c>
      <c r="I199" s="104" t="e">
        <f t="shared" si="138"/>
        <v>#REF!</v>
      </c>
      <c r="J199" s="104" t="e">
        <f t="shared" si="138"/>
        <v>#REF!</v>
      </c>
      <c r="K199" s="104" t="e">
        <f t="shared" si="138"/>
        <v>#REF!</v>
      </c>
      <c r="L199" s="104" t="e">
        <f t="shared" si="138"/>
        <v>#REF!</v>
      </c>
      <c r="M199" s="104" t="e">
        <f t="shared" si="138"/>
        <v>#REF!</v>
      </c>
      <c r="N199" s="104" t="e">
        <f t="shared" si="138"/>
        <v>#REF!</v>
      </c>
      <c r="O199" s="104" t="e">
        <f t="shared" si="138"/>
        <v>#REF!</v>
      </c>
      <c r="P199" s="104" t="e">
        <f t="shared" si="138"/>
        <v>#REF!</v>
      </c>
      <c r="Q199" s="104" t="e">
        <f t="shared" si="138"/>
        <v>#REF!</v>
      </c>
      <c r="R199" s="104" t="e">
        <f t="shared" si="138"/>
        <v>#REF!</v>
      </c>
      <c r="S199" s="104" t="e">
        <f t="shared" si="138"/>
        <v>#REF!</v>
      </c>
      <c r="T199" s="104" t="e">
        <f t="shared" si="138"/>
        <v>#REF!</v>
      </c>
      <c r="U199" s="104" t="e">
        <f t="shared" si="138"/>
        <v>#REF!</v>
      </c>
      <c r="V199" s="104" t="e">
        <f t="shared" si="138"/>
        <v>#REF!</v>
      </c>
      <c r="W199" s="104" t="e">
        <f t="shared" si="138"/>
        <v>#REF!</v>
      </c>
      <c r="X199" s="104" t="e">
        <f t="shared" si="138"/>
        <v>#REF!</v>
      </c>
      <c r="Y199" s="104" t="e">
        <f t="shared" si="138"/>
        <v>#REF!</v>
      </c>
      <c r="Z199" s="104" t="e">
        <f t="shared" si="138"/>
        <v>#REF!</v>
      </c>
      <c r="AA199" s="104" t="e">
        <f t="shared" si="138"/>
        <v>#REF!</v>
      </c>
      <c r="AB199" s="104" t="e">
        <f t="shared" si="138"/>
        <v>#REF!</v>
      </c>
      <c r="AC199" s="104" t="e">
        <f t="shared" si="138"/>
        <v>#REF!</v>
      </c>
      <c r="AD199" s="104" t="e">
        <f t="shared" si="138"/>
        <v>#REF!</v>
      </c>
      <c r="AE199" s="104"/>
      <c r="AF199" s="104" t="e">
        <f aca="true" t="shared" si="139" ref="AF199:BC199">AF201+AF240+AF272+AF298</f>
        <v>#REF!</v>
      </c>
      <c r="AG199" s="104" t="e">
        <f t="shared" si="139"/>
        <v>#REF!</v>
      </c>
      <c r="AH199" s="104" t="e">
        <f t="shared" si="139"/>
        <v>#REF!</v>
      </c>
      <c r="AI199" s="104" t="e">
        <f t="shared" si="139"/>
        <v>#REF!</v>
      </c>
      <c r="AJ199" s="104" t="e">
        <f t="shared" si="139"/>
        <v>#REF!</v>
      </c>
      <c r="AK199" s="104" t="e">
        <f t="shared" si="139"/>
        <v>#REF!</v>
      </c>
      <c r="AL199" s="104" t="e">
        <f t="shared" si="139"/>
        <v>#REF!</v>
      </c>
      <c r="AM199" s="104" t="e">
        <f t="shared" si="139"/>
        <v>#REF!</v>
      </c>
      <c r="AN199" s="104" t="e">
        <f t="shared" si="139"/>
        <v>#REF!</v>
      </c>
      <c r="AO199" s="104" t="e">
        <f t="shared" si="139"/>
        <v>#REF!</v>
      </c>
      <c r="AP199" s="104" t="e">
        <f t="shared" si="139"/>
        <v>#REF!</v>
      </c>
      <c r="AQ199" s="104" t="e">
        <f t="shared" si="139"/>
        <v>#REF!</v>
      </c>
      <c r="AR199" s="104" t="e">
        <f t="shared" si="139"/>
        <v>#REF!</v>
      </c>
      <c r="AS199" s="104" t="e">
        <f t="shared" si="139"/>
        <v>#REF!</v>
      </c>
      <c r="AT199" s="104" t="e">
        <f t="shared" si="139"/>
        <v>#REF!</v>
      </c>
      <c r="AU199" s="104" t="e">
        <f t="shared" si="139"/>
        <v>#REF!</v>
      </c>
      <c r="AV199" s="104">
        <f t="shared" si="139"/>
        <v>5579</v>
      </c>
      <c r="AW199" s="104">
        <f t="shared" si="139"/>
        <v>2405</v>
      </c>
      <c r="AX199" s="104" t="e">
        <f t="shared" si="139"/>
        <v>#REF!</v>
      </c>
      <c r="AY199" s="104" t="e">
        <f t="shared" si="139"/>
        <v>#REF!</v>
      </c>
      <c r="AZ199" s="104">
        <f t="shared" si="139"/>
        <v>0</v>
      </c>
      <c r="BA199" s="104">
        <f t="shared" si="139"/>
        <v>0</v>
      </c>
      <c r="BB199" s="104">
        <f t="shared" si="139"/>
        <v>1058139</v>
      </c>
      <c r="BC199" s="104">
        <f t="shared" si="139"/>
        <v>1006402</v>
      </c>
      <c r="BD199" s="53"/>
      <c r="BE199" s="53"/>
      <c r="BF199" s="104">
        <f aca="true" t="shared" si="140" ref="BF199:BN199">BF201+BF240+BF272+BF298</f>
        <v>1058139</v>
      </c>
      <c r="BG199" s="104">
        <f t="shared" si="140"/>
        <v>1006402</v>
      </c>
      <c r="BH199" s="104">
        <f t="shared" si="140"/>
        <v>0</v>
      </c>
      <c r="BI199" s="104">
        <f t="shared" si="140"/>
        <v>0</v>
      </c>
      <c r="BJ199" s="104">
        <f t="shared" si="140"/>
        <v>1058139</v>
      </c>
      <c r="BK199" s="104">
        <f t="shared" si="140"/>
        <v>1006402</v>
      </c>
      <c r="BL199" s="104">
        <f t="shared" si="140"/>
        <v>0</v>
      </c>
      <c r="BM199" s="104">
        <f t="shared" si="140"/>
        <v>0</v>
      </c>
      <c r="BN199" s="104">
        <f t="shared" si="140"/>
        <v>1058139</v>
      </c>
      <c r="BO199" s="104"/>
      <c r="BP199" s="104">
        <f>BP201+BP240+BP272+BP298</f>
        <v>1006402</v>
      </c>
      <c r="BQ199" s="104">
        <f>BQ201+BQ240+BQ272+BQ298</f>
        <v>-121635</v>
      </c>
      <c r="BR199" s="104">
        <f>BR201+BR240+BR272+BR298</f>
        <v>884767</v>
      </c>
      <c r="BS199" s="104">
        <f>BS201+BS240+BS272+BS298</f>
        <v>899167</v>
      </c>
      <c r="BT199" s="7"/>
      <c r="BU199" s="7"/>
      <c r="BV199" s="7"/>
      <c r="BW199" s="7"/>
    </row>
    <row r="200" spans="1:71" ht="16.5">
      <c r="A200" s="91"/>
      <c r="B200" s="92"/>
      <c r="C200" s="92"/>
      <c r="D200" s="93"/>
      <c r="E200" s="92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8"/>
      <c r="BR200" s="46"/>
      <c r="BS200" s="46"/>
    </row>
    <row r="201" spans="1:75" s="12" customFormat="1" ht="18.75">
      <c r="A201" s="121" t="s">
        <v>55</v>
      </c>
      <c r="B201" s="58" t="s">
        <v>159</v>
      </c>
      <c r="C201" s="58" t="s">
        <v>130</v>
      </c>
      <c r="D201" s="70"/>
      <c r="E201" s="72"/>
      <c r="F201" s="60" t="e">
        <f>F207+F219</f>
        <v>#REF!</v>
      </c>
      <c r="G201" s="60" t="e">
        <f aca="true" t="shared" si="141" ref="G201:L201">G204+G207+G219</f>
        <v>#REF!</v>
      </c>
      <c r="H201" s="60" t="e">
        <f t="shared" si="141"/>
        <v>#REF!</v>
      </c>
      <c r="I201" s="60" t="e">
        <f t="shared" si="141"/>
        <v>#REF!</v>
      </c>
      <c r="J201" s="60" t="e">
        <f t="shared" si="141"/>
        <v>#REF!</v>
      </c>
      <c r="K201" s="60" t="e">
        <f t="shared" si="141"/>
        <v>#REF!</v>
      </c>
      <c r="L201" s="60" t="e">
        <f t="shared" si="141"/>
        <v>#REF!</v>
      </c>
      <c r="M201" s="60" t="e">
        <f aca="true" t="shared" si="142" ref="M201:U201">M202+M204+M207+M219</f>
        <v>#REF!</v>
      </c>
      <c r="N201" s="60" t="e">
        <f t="shared" si="142"/>
        <v>#REF!</v>
      </c>
      <c r="O201" s="60" t="e">
        <f t="shared" si="142"/>
        <v>#REF!</v>
      </c>
      <c r="P201" s="60" t="e">
        <f t="shared" si="142"/>
        <v>#REF!</v>
      </c>
      <c r="Q201" s="60" t="e">
        <f t="shared" si="142"/>
        <v>#REF!</v>
      </c>
      <c r="R201" s="60" t="e">
        <f t="shared" si="142"/>
        <v>#REF!</v>
      </c>
      <c r="S201" s="60" t="e">
        <f t="shared" si="142"/>
        <v>#REF!</v>
      </c>
      <c r="T201" s="60" t="e">
        <f t="shared" si="142"/>
        <v>#REF!</v>
      </c>
      <c r="U201" s="60" t="e">
        <f t="shared" si="142"/>
        <v>#REF!</v>
      </c>
      <c r="V201" s="60" t="e">
        <f aca="true" t="shared" si="143" ref="V201:AB201">V202+V204+V207+V219</f>
        <v>#REF!</v>
      </c>
      <c r="W201" s="60" t="e">
        <f t="shared" si="143"/>
        <v>#REF!</v>
      </c>
      <c r="X201" s="60" t="e">
        <f t="shared" si="143"/>
        <v>#REF!</v>
      </c>
      <c r="Y201" s="60" t="e">
        <f t="shared" si="143"/>
        <v>#REF!</v>
      </c>
      <c r="Z201" s="60" t="e">
        <f t="shared" si="143"/>
        <v>#REF!</v>
      </c>
      <c r="AA201" s="60" t="e">
        <f t="shared" si="143"/>
        <v>#REF!</v>
      </c>
      <c r="AB201" s="60" t="e">
        <f t="shared" si="143"/>
        <v>#REF!</v>
      </c>
      <c r="AC201" s="60" t="e">
        <f>AC202+AC204+AC207+AC219</f>
        <v>#REF!</v>
      </c>
      <c r="AD201" s="60" t="e">
        <f>AD202+AD204+AD207+AD219</f>
        <v>#REF!</v>
      </c>
      <c r="AE201" s="60"/>
      <c r="AF201" s="60" t="e">
        <f aca="true" t="shared" si="144" ref="AF201:AM201">AF202+AF204+AF207+AF219</f>
        <v>#REF!</v>
      </c>
      <c r="AG201" s="60" t="e">
        <f t="shared" si="144"/>
        <v>#REF!</v>
      </c>
      <c r="AH201" s="60" t="e">
        <f t="shared" si="144"/>
        <v>#REF!</v>
      </c>
      <c r="AI201" s="60" t="e">
        <f t="shared" si="144"/>
        <v>#REF!</v>
      </c>
      <c r="AJ201" s="60" t="e">
        <f t="shared" si="144"/>
        <v>#REF!</v>
      </c>
      <c r="AK201" s="60" t="e">
        <f t="shared" si="144"/>
        <v>#REF!</v>
      </c>
      <c r="AL201" s="60" t="e">
        <f t="shared" si="144"/>
        <v>#REF!</v>
      </c>
      <c r="AM201" s="60" t="e">
        <f t="shared" si="144"/>
        <v>#REF!</v>
      </c>
      <c r="AN201" s="60" t="e">
        <f aca="true" t="shared" si="145" ref="AN201:AV201">AN202+AN204+AN207+AN219</f>
        <v>#REF!</v>
      </c>
      <c r="AO201" s="60" t="e">
        <f t="shared" si="145"/>
        <v>#REF!</v>
      </c>
      <c r="AP201" s="60" t="e">
        <f t="shared" si="145"/>
        <v>#REF!</v>
      </c>
      <c r="AQ201" s="60" t="e">
        <f t="shared" si="145"/>
        <v>#REF!</v>
      </c>
      <c r="AR201" s="60" t="e">
        <f t="shared" si="145"/>
        <v>#REF!</v>
      </c>
      <c r="AS201" s="60" t="e">
        <f t="shared" si="145"/>
        <v>#REF!</v>
      </c>
      <c r="AT201" s="60" t="e">
        <f t="shared" si="145"/>
        <v>#REF!</v>
      </c>
      <c r="AU201" s="60" t="e">
        <f t="shared" si="145"/>
        <v>#REF!</v>
      </c>
      <c r="AV201" s="60">
        <f t="shared" si="145"/>
        <v>11579</v>
      </c>
      <c r="AW201" s="60">
        <f aca="true" t="shared" si="146" ref="AW201:BC201">AW202+AW204+AW207+AW219</f>
        <v>4705</v>
      </c>
      <c r="AX201" s="60" t="e">
        <f t="shared" si="146"/>
        <v>#REF!</v>
      </c>
      <c r="AY201" s="60" t="e">
        <f t="shared" si="146"/>
        <v>#REF!</v>
      </c>
      <c r="AZ201" s="60">
        <f t="shared" si="146"/>
        <v>0</v>
      </c>
      <c r="BA201" s="60">
        <f t="shared" si="146"/>
        <v>0</v>
      </c>
      <c r="BB201" s="60">
        <f t="shared" si="146"/>
        <v>29795</v>
      </c>
      <c r="BC201" s="60">
        <f t="shared" si="146"/>
        <v>22921</v>
      </c>
      <c r="BD201" s="61"/>
      <c r="BE201" s="61"/>
      <c r="BF201" s="60">
        <f aca="true" t="shared" si="147" ref="BF201:BP201">BF202+BF204+BF207+BF219</f>
        <v>29795</v>
      </c>
      <c r="BG201" s="60">
        <f t="shared" si="147"/>
        <v>22921</v>
      </c>
      <c r="BH201" s="60">
        <f>BH202+BH204+BH207+BH219</f>
        <v>0</v>
      </c>
      <c r="BI201" s="60">
        <f>BI202+BI204+BI207+BI219</f>
        <v>0</v>
      </c>
      <c r="BJ201" s="60">
        <f>BJ202+BJ204+BJ207+BJ219</f>
        <v>29795</v>
      </c>
      <c r="BK201" s="60">
        <f>BK202+BK204+BK207+BK219</f>
        <v>22921</v>
      </c>
      <c r="BL201" s="60">
        <f t="shared" si="147"/>
        <v>0</v>
      </c>
      <c r="BM201" s="60">
        <f t="shared" si="147"/>
        <v>0</v>
      </c>
      <c r="BN201" s="60">
        <f t="shared" si="147"/>
        <v>29795</v>
      </c>
      <c r="BO201" s="60"/>
      <c r="BP201" s="60">
        <f t="shared" si="147"/>
        <v>22921</v>
      </c>
      <c r="BQ201" s="60">
        <f>BQ202+BQ204+BQ207+BQ219</f>
        <v>44828</v>
      </c>
      <c r="BR201" s="60">
        <f>BR202+BR204+BR207+BR219</f>
        <v>67749</v>
      </c>
      <c r="BS201" s="60">
        <f>BS202+BS204+BS207+BS219</f>
        <v>83025</v>
      </c>
      <c r="BT201" s="11"/>
      <c r="BU201" s="11"/>
      <c r="BV201" s="11"/>
      <c r="BW201" s="11"/>
    </row>
    <row r="202" spans="1:75" s="12" customFormat="1" ht="57" customHeight="1">
      <c r="A202" s="66" t="s">
        <v>152</v>
      </c>
      <c r="B202" s="72" t="s">
        <v>159</v>
      </c>
      <c r="C202" s="72" t="s">
        <v>130</v>
      </c>
      <c r="D202" s="73" t="s">
        <v>42</v>
      </c>
      <c r="E202" s="72"/>
      <c r="F202" s="60"/>
      <c r="G202" s="60"/>
      <c r="H202" s="60"/>
      <c r="I202" s="60"/>
      <c r="J202" s="60"/>
      <c r="K202" s="60"/>
      <c r="L202" s="60"/>
      <c r="M202" s="60">
        <f aca="true" t="shared" si="148" ref="M202:BC202">M203</f>
        <v>0</v>
      </c>
      <c r="N202" s="64">
        <f t="shared" si="148"/>
        <v>4000</v>
      </c>
      <c r="O202" s="64">
        <f t="shared" si="148"/>
        <v>4000</v>
      </c>
      <c r="P202" s="64">
        <f t="shared" si="148"/>
        <v>0</v>
      </c>
      <c r="Q202" s="64">
        <f t="shared" si="148"/>
        <v>4000</v>
      </c>
      <c r="R202" s="64">
        <f t="shared" si="148"/>
        <v>0</v>
      </c>
      <c r="S202" s="64">
        <f t="shared" si="148"/>
        <v>0</v>
      </c>
      <c r="T202" s="64">
        <f t="shared" si="148"/>
        <v>4000</v>
      </c>
      <c r="U202" s="64">
        <f t="shared" si="148"/>
        <v>4000</v>
      </c>
      <c r="V202" s="64">
        <f t="shared" si="148"/>
        <v>0</v>
      </c>
      <c r="W202" s="64">
        <f t="shared" si="148"/>
        <v>0</v>
      </c>
      <c r="X202" s="64">
        <f t="shared" si="148"/>
        <v>4000</v>
      </c>
      <c r="Y202" s="64">
        <f t="shared" si="148"/>
        <v>4000</v>
      </c>
      <c r="Z202" s="64">
        <f t="shared" si="148"/>
        <v>0</v>
      </c>
      <c r="AA202" s="64">
        <f t="shared" si="148"/>
        <v>4000</v>
      </c>
      <c r="AB202" s="64">
        <f t="shared" si="148"/>
        <v>4000</v>
      </c>
      <c r="AC202" s="64">
        <f t="shared" si="148"/>
        <v>0</v>
      </c>
      <c r="AD202" s="64">
        <f t="shared" si="148"/>
        <v>0</v>
      </c>
      <c r="AE202" s="64"/>
      <c r="AF202" s="64">
        <f t="shared" si="148"/>
        <v>4000</v>
      </c>
      <c r="AG202" s="64">
        <f t="shared" si="148"/>
        <v>0</v>
      </c>
      <c r="AH202" s="64">
        <f t="shared" si="148"/>
        <v>4000</v>
      </c>
      <c r="AI202" s="64">
        <f t="shared" si="148"/>
        <v>0</v>
      </c>
      <c r="AJ202" s="64">
        <f t="shared" si="148"/>
        <v>0</v>
      </c>
      <c r="AK202" s="64">
        <f t="shared" si="148"/>
        <v>4000</v>
      </c>
      <c r="AL202" s="64">
        <f t="shared" si="148"/>
        <v>0</v>
      </c>
      <c r="AM202" s="64">
        <f t="shared" si="148"/>
        <v>4000</v>
      </c>
      <c r="AN202" s="64">
        <f t="shared" si="148"/>
        <v>-3978</v>
      </c>
      <c r="AO202" s="64">
        <f t="shared" si="148"/>
        <v>22</v>
      </c>
      <c r="AP202" s="64">
        <f t="shared" si="148"/>
        <v>0</v>
      </c>
      <c r="AQ202" s="64">
        <f t="shared" si="148"/>
        <v>22</v>
      </c>
      <c r="AR202" s="64">
        <f t="shared" si="148"/>
        <v>0</v>
      </c>
      <c r="AS202" s="64">
        <f t="shared" si="148"/>
        <v>0</v>
      </c>
      <c r="AT202" s="64">
        <f t="shared" si="148"/>
        <v>22</v>
      </c>
      <c r="AU202" s="64">
        <f t="shared" si="148"/>
        <v>22</v>
      </c>
      <c r="AV202" s="64">
        <f t="shared" si="148"/>
        <v>11579</v>
      </c>
      <c r="AW202" s="64">
        <f t="shared" si="148"/>
        <v>4705</v>
      </c>
      <c r="AX202" s="64">
        <f t="shared" si="148"/>
        <v>11601</v>
      </c>
      <c r="AY202" s="64">
        <f t="shared" si="148"/>
        <v>4727</v>
      </c>
      <c r="AZ202" s="64">
        <f t="shared" si="148"/>
        <v>0</v>
      </c>
      <c r="BA202" s="64">
        <f t="shared" si="148"/>
        <v>0</v>
      </c>
      <c r="BB202" s="64">
        <f t="shared" si="148"/>
        <v>11601</v>
      </c>
      <c r="BC202" s="64">
        <f t="shared" si="148"/>
        <v>4727</v>
      </c>
      <c r="BD202" s="61"/>
      <c r="BE202" s="61"/>
      <c r="BF202" s="64">
        <f aca="true" t="shared" si="149" ref="BF202:BS202">BF203</f>
        <v>11601</v>
      </c>
      <c r="BG202" s="64">
        <f t="shared" si="149"/>
        <v>4727</v>
      </c>
      <c r="BH202" s="64">
        <f t="shared" si="149"/>
        <v>0</v>
      </c>
      <c r="BI202" s="64">
        <f t="shared" si="149"/>
        <v>0</v>
      </c>
      <c r="BJ202" s="64">
        <f t="shared" si="149"/>
        <v>11601</v>
      </c>
      <c r="BK202" s="64">
        <f t="shared" si="149"/>
        <v>4727</v>
      </c>
      <c r="BL202" s="64">
        <f t="shared" si="149"/>
        <v>0</v>
      </c>
      <c r="BM202" s="64">
        <f t="shared" si="149"/>
        <v>0</v>
      </c>
      <c r="BN202" s="64">
        <f t="shared" si="149"/>
        <v>11601</v>
      </c>
      <c r="BO202" s="64"/>
      <c r="BP202" s="64">
        <f t="shared" si="149"/>
        <v>4727</v>
      </c>
      <c r="BQ202" s="64">
        <f t="shared" si="149"/>
        <v>6715</v>
      </c>
      <c r="BR202" s="64">
        <f t="shared" si="149"/>
        <v>11442</v>
      </c>
      <c r="BS202" s="64">
        <f t="shared" si="149"/>
        <v>11442</v>
      </c>
      <c r="BT202" s="11"/>
      <c r="BU202" s="11"/>
      <c r="BV202" s="11"/>
      <c r="BW202" s="11"/>
    </row>
    <row r="203" spans="1:75" s="12" customFormat="1" ht="91.5" customHeight="1">
      <c r="A203" s="66" t="s">
        <v>240</v>
      </c>
      <c r="B203" s="72" t="s">
        <v>159</v>
      </c>
      <c r="C203" s="72" t="s">
        <v>130</v>
      </c>
      <c r="D203" s="73" t="s">
        <v>42</v>
      </c>
      <c r="E203" s="72" t="s">
        <v>153</v>
      </c>
      <c r="F203" s="60"/>
      <c r="G203" s="60"/>
      <c r="H203" s="60"/>
      <c r="I203" s="60"/>
      <c r="J203" s="60"/>
      <c r="K203" s="60"/>
      <c r="L203" s="60"/>
      <c r="M203" s="60"/>
      <c r="N203" s="64">
        <f>O203-M203</f>
        <v>4000</v>
      </c>
      <c r="O203" s="64">
        <v>4000</v>
      </c>
      <c r="P203" s="64"/>
      <c r="Q203" s="64">
        <v>4000</v>
      </c>
      <c r="R203" s="61"/>
      <c r="S203" s="61"/>
      <c r="T203" s="64">
        <f>O203+R203</f>
        <v>4000</v>
      </c>
      <c r="U203" s="64">
        <f>Q203+S203</f>
        <v>4000</v>
      </c>
      <c r="V203" s="61"/>
      <c r="W203" s="61"/>
      <c r="X203" s="64">
        <f>T203+V203</f>
        <v>4000</v>
      </c>
      <c r="Y203" s="64">
        <f>U203+W203</f>
        <v>4000</v>
      </c>
      <c r="Z203" s="61"/>
      <c r="AA203" s="64">
        <f>X203+Z203</f>
        <v>4000</v>
      </c>
      <c r="AB203" s="64">
        <f>Y203</f>
        <v>4000</v>
      </c>
      <c r="AC203" s="61"/>
      <c r="AD203" s="61"/>
      <c r="AE203" s="61"/>
      <c r="AF203" s="64">
        <f>AA203+AC203</f>
        <v>4000</v>
      </c>
      <c r="AG203" s="61"/>
      <c r="AH203" s="64">
        <f>AB203</f>
        <v>4000</v>
      </c>
      <c r="AI203" s="61"/>
      <c r="AJ203" s="61"/>
      <c r="AK203" s="64">
        <f>AF203+AI203</f>
        <v>4000</v>
      </c>
      <c r="AL203" s="64">
        <f>AG203</f>
        <v>0</v>
      </c>
      <c r="AM203" s="64">
        <f>AH203+AJ203</f>
        <v>4000</v>
      </c>
      <c r="AN203" s="64">
        <f>AO203-AM203</f>
        <v>-3978</v>
      </c>
      <c r="AO203" s="67">
        <v>22</v>
      </c>
      <c r="AP203" s="67"/>
      <c r="AQ203" s="67">
        <v>22</v>
      </c>
      <c r="AR203" s="67"/>
      <c r="AS203" s="61"/>
      <c r="AT203" s="64">
        <f>AO203+AR203</f>
        <v>22</v>
      </c>
      <c r="AU203" s="64">
        <f>AQ203+AS203</f>
        <v>22</v>
      </c>
      <c r="AV203" s="64">
        <v>11579</v>
      </c>
      <c r="AW203" s="64">
        <v>4705</v>
      </c>
      <c r="AX203" s="64">
        <f>AT203+AV203</f>
        <v>11601</v>
      </c>
      <c r="AY203" s="64">
        <f>AU203+AW203</f>
        <v>4727</v>
      </c>
      <c r="AZ203" s="61"/>
      <c r="BA203" s="61"/>
      <c r="BB203" s="64">
        <f>AX203+AZ203</f>
        <v>11601</v>
      </c>
      <c r="BC203" s="64">
        <f>AY203+BA203</f>
        <v>4727</v>
      </c>
      <c r="BD203" s="61"/>
      <c r="BE203" s="61"/>
      <c r="BF203" s="64">
        <f>BB203+BD203</f>
        <v>11601</v>
      </c>
      <c r="BG203" s="64">
        <f>BC203+BE203</f>
        <v>4727</v>
      </c>
      <c r="BH203" s="61"/>
      <c r="BI203" s="61"/>
      <c r="BJ203" s="64">
        <f>BB203+BH203</f>
        <v>11601</v>
      </c>
      <c r="BK203" s="64">
        <f>BC203+BI203</f>
        <v>4727</v>
      </c>
      <c r="BL203" s="61"/>
      <c r="BM203" s="61"/>
      <c r="BN203" s="64">
        <f>BJ203+BL203</f>
        <v>11601</v>
      </c>
      <c r="BO203" s="64"/>
      <c r="BP203" s="64">
        <f>BK203+BM203</f>
        <v>4727</v>
      </c>
      <c r="BQ203" s="64">
        <f>BR203-BP203</f>
        <v>6715</v>
      </c>
      <c r="BR203" s="64">
        <v>11442</v>
      </c>
      <c r="BS203" s="64">
        <v>11442</v>
      </c>
      <c r="BT203" s="11"/>
      <c r="BU203" s="11"/>
      <c r="BV203" s="11"/>
      <c r="BW203" s="11"/>
    </row>
    <row r="204" spans="1:75" s="12" customFormat="1" ht="83.25" hidden="1">
      <c r="A204" s="122" t="s">
        <v>228</v>
      </c>
      <c r="B204" s="72" t="s">
        <v>159</v>
      </c>
      <c r="C204" s="72" t="s">
        <v>130</v>
      </c>
      <c r="D204" s="73" t="s">
        <v>229</v>
      </c>
      <c r="E204" s="72"/>
      <c r="F204" s="60"/>
      <c r="G204" s="64">
        <f>G205</f>
        <v>98400</v>
      </c>
      <c r="H204" s="64">
        <f aca="true" t="shared" si="150" ref="H204:Q205">H205</f>
        <v>98400</v>
      </c>
      <c r="I204" s="64">
        <f t="shared" si="150"/>
        <v>0</v>
      </c>
      <c r="J204" s="64">
        <f t="shared" si="150"/>
        <v>105000</v>
      </c>
      <c r="K204" s="64">
        <f t="shared" si="150"/>
        <v>0</v>
      </c>
      <c r="L204" s="64">
        <f t="shared" si="150"/>
        <v>0</v>
      </c>
      <c r="M204" s="64">
        <f t="shared" si="150"/>
        <v>105000</v>
      </c>
      <c r="N204" s="64">
        <f t="shared" si="150"/>
        <v>-105000</v>
      </c>
      <c r="O204" s="64">
        <f t="shared" si="150"/>
        <v>0</v>
      </c>
      <c r="P204" s="64">
        <f t="shared" si="150"/>
        <v>0</v>
      </c>
      <c r="Q204" s="64">
        <f t="shared" si="150"/>
        <v>0</v>
      </c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109"/>
      <c r="AL204" s="109"/>
      <c r="AM204" s="109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90"/>
      <c r="BR204" s="61"/>
      <c r="BS204" s="61"/>
      <c r="BT204" s="11"/>
      <c r="BU204" s="11"/>
      <c r="BV204" s="11"/>
      <c r="BW204" s="11"/>
    </row>
    <row r="205" spans="1:75" s="12" customFormat="1" ht="50.25" customHeight="1" hidden="1">
      <c r="A205" s="122" t="s">
        <v>230</v>
      </c>
      <c r="B205" s="72" t="s">
        <v>159</v>
      </c>
      <c r="C205" s="72" t="s">
        <v>130</v>
      </c>
      <c r="D205" s="73" t="s">
        <v>231</v>
      </c>
      <c r="E205" s="72"/>
      <c r="F205" s="60"/>
      <c r="G205" s="64">
        <f>G206</f>
        <v>98400</v>
      </c>
      <c r="H205" s="64">
        <f t="shared" si="150"/>
        <v>98400</v>
      </c>
      <c r="I205" s="64">
        <f t="shared" si="150"/>
        <v>0</v>
      </c>
      <c r="J205" s="64">
        <f t="shared" si="150"/>
        <v>105000</v>
      </c>
      <c r="K205" s="64">
        <f t="shared" si="150"/>
        <v>0</v>
      </c>
      <c r="L205" s="64">
        <f t="shared" si="150"/>
        <v>0</v>
      </c>
      <c r="M205" s="64">
        <f t="shared" si="150"/>
        <v>105000</v>
      </c>
      <c r="N205" s="64">
        <f t="shared" si="150"/>
        <v>-105000</v>
      </c>
      <c r="O205" s="64">
        <f t="shared" si="150"/>
        <v>0</v>
      </c>
      <c r="P205" s="64">
        <f t="shared" si="150"/>
        <v>0</v>
      </c>
      <c r="Q205" s="64">
        <f t="shared" si="150"/>
        <v>0</v>
      </c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109"/>
      <c r="AL205" s="109"/>
      <c r="AM205" s="109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90"/>
      <c r="BR205" s="61"/>
      <c r="BS205" s="61"/>
      <c r="BT205" s="11"/>
      <c r="BU205" s="11"/>
      <c r="BV205" s="11"/>
      <c r="BW205" s="11"/>
    </row>
    <row r="206" spans="1:75" s="12" customFormat="1" ht="83.25" customHeight="1" hidden="1">
      <c r="A206" s="66" t="s">
        <v>241</v>
      </c>
      <c r="B206" s="72" t="s">
        <v>159</v>
      </c>
      <c r="C206" s="72" t="s">
        <v>130</v>
      </c>
      <c r="D206" s="73" t="s">
        <v>231</v>
      </c>
      <c r="E206" s="72" t="s">
        <v>145</v>
      </c>
      <c r="F206" s="60"/>
      <c r="G206" s="64">
        <f>H206-F206</f>
        <v>98400</v>
      </c>
      <c r="H206" s="64">
        <v>98400</v>
      </c>
      <c r="I206" s="64"/>
      <c r="J206" s="64">
        <v>105000</v>
      </c>
      <c r="K206" s="60"/>
      <c r="L206" s="60"/>
      <c r="M206" s="64">
        <v>105000</v>
      </c>
      <c r="N206" s="64">
        <f>O206-M206</f>
        <v>-105000</v>
      </c>
      <c r="O206" s="64"/>
      <c r="P206" s="64"/>
      <c r="Q206" s="64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109"/>
      <c r="AL206" s="109"/>
      <c r="AM206" s="109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90"/>
      <c r="BR206" s="61"/>
      <c r="BS206" s="61"/>
      <c r="BT206" s="11"/>
      <c r="BU206" s="11"/>
      <c r="BV206" s="11"/>
      <c r="BW206" s="11"/>
    </row>
    <row r="207" spans="1:75" s="12" customFormat="1" ht="22.5" customHeight="1">
      <c r="A207" s="122" t="s">
        <v>176</v>
      </c>
      <c r="B207" s="72" t="s">
        <v>159</v>
      </c>
      <c r="C207" s="72" t="s">
        <v>130</v>
      </c>
      <c r="D207" s="73" t="s">
        <v>56</v>
      </c>
      <c r="E207" s="72"/>
      <c r="F207" s="64" t="e">
        <f>F208+F209+F213+F215+#REF!</f>
        <v>#REF!</v>
      </c>
      <c r="G207" s="64">
        <f aca="true" t="shared" si="151" ref="G207:M207">G208+G209+G213+G215</f>
        <v>-158807</v>
      </c>
      <c r="H207" s="64">
        <f t="shared" si="151"/>
        <v>53275</v>
      </c>
      <c r="I207" s="64">
        <f t="shared" si="151"/>
        <v>0</v>
      </c>
      <c r="J207" s="64">
        <f t="shared" si="151"/>
        <v>59731</v>
      </c>
      <c r="K207" s="64">
        <f t="shared" si="151"/>
        <v>0</v>
      </c>
      <c r="L207" s="64">
        <f t="shared" si="151"/>
        <v>0</v>
      </c>
      <c r="M207" s="64">
        <f t="shared" si="151"/>
        <v>59731</v>
      </c>
      <c r="N207" s="64">
        <f aca="true" t="shared" si="152" ref="N207:Z207">N208+N209+N211+N213+N215</f>
        <v>-17583</v>
      </c>
      <c r="O207" s="64">
        <f t="shared" si="152"/>
        <v>42148</v>
      </c>
      <c r="P207" s="64">
        <f t="shared" si="152"/>
        <v>0</v>
      </c>
      <c r="Q207" s="64">
        <f t="shared" si="152"/>
        <v>42148</v>
      </c>
      <c r="R207" s="64">
        <f t="shared" si="152"/>
        <v>0</v>
      </c>
      <c r="S207" s="64">
        <f t="shared" si="152"/>
        <v>0</v>
      </c>
      <c r="T207" s="64">
        <f t="shared" si="152"/>
        <v>42148</v>
      </c>
      <c r="U207" s="64">
        <f t="shared" si="152"/>
        <v>42148</v>
      </c>
      <c r="V207" s="64">
        <f t="shared" si="152"/>
        <v>0</v>
      </c>
      <c r="W207" s="64">
        <f t="shared" si="152"/>
        <v>0</v>
      </c>
      <c r="X207" s="64">
        <f t="shared" si="152"/>
        <v>42148</v>
      </c>
      <c r="Y207" s="64">
        <f t="shared" si="152"/>
        <v>42148</v>
      </c>
      <c r="Z207" s="64">
        <f t="shared" si="152"/>
        <v>0</v>
      </c>
      <c r="AA207" s="64">
        <f>AA208+AA209+AA211+AA213+AA215</f>
        <v>42148</v>
      </c>
      <c r="AB207" s="64">
        <f>AB208+AB209+AB211+AB213+AB215</f>
        <v>42148</v>
      </c>
      <c r="AC207" s="64">
        <f>AC208+AC209+AC211+AC213+AC215</f>
        <v>0</v>
      </c>
      <c r="AD207" s="64">
        <f>AD208+AD209+AD211+AD213+AD215</f>
        <v>0</v>
      </c>
      <c r="AE207" s="64"/>
      <c r="AF207" s="64">
        <f aca="true" t="shared" si="153" ref="AF207:AU207">AF208+AF209+AF211+AF213+AF215</f>
        <v>42148</v>
      </c>
      <c r="AG207" s="64">
        <f t="shared" si="153"/>
        <v>0</v>
      </c>
      <c r="AH207" s="64">
        <f t="shared" si="153"/>
        <v>42148</v>
      </c>
      <c r="AI207" s="64">
        <f t="shared" si="153"/>
        <v>0</v>
      </c>
      <c r="AJ207" s="64">
        <f t="shared" si="153"/>
        <v>0</v>
      </c>
      <c r="AK207" s="64">
        <f t="shared" si="153"/>
        <v>42148</v>
      </c>
      <c r="AL207" s="64">
        <f t="shared" si="153"/>
        <v>0</v>
      </c>
      <c r="AM207" s="64">
        <f t="shared" si="153"/>
        <v>42148</v>
      </c>
      <c r="AN207" s="64">
        <f>AN208+AN209+AN211+AN213+AN215</f>
        <v>-23954</v>
      </c>
      <c r="AO207" s="64">
        <f t="shared" si="153"/>
        <v>18194</v>
      </c>
      <c r="AP207" s="64">
        <f t="shared" si="153"/>
        <v>0</v>
      </c>
      <c r="AQ207" s="64">
        <f t="shared" si="153"/>
        <v>18194</v>
      </c>
      <c r="AR207" s="64">
        <f t="shared" si="153"/>
        <v>0</v>
      </c>
      <c r="AS207" s="64">
        <f t="shared" si="153"/>
        <v>0</v>
      </c>
      <c r="AT207" s="64">
        <f t="shared" si="153"/>
        <v>18194</v>
      </c>
      <c r="AU207" s="64">
        <f t="shared" si="153"/>
        <v>18194</v>
      </c>
      <c r="AV207" s="64">
        <f aca="true" t="shared" si="154" ref="AV207:BC207">AV208+AV209+AV211+AV213+AV215</f>
        <v>0</v>
      </c>
      <c r="AW207" s="64">
        <f t="shared" si="154"/>
        <v>0</v>
      </c>
      <c r="AX207" s="64">
        <f t="shared" si="154"/>
        <v>18194</v>
      </c>
      <c r="AY207" s="64">
        <f t="shared" si="154"/>
        <v>18194</v>
      </c>
      <c r="AZ207" s="64">
        <f t="shared" si="154"/>
        <v>0</v>
      </c>
      <c r="BA207" s="64">
        <f t="shared" si="154"/>
        <v>0</v>
      </c>
      <c r="BB207" s="64">
        <f t="shared" si="154"/>
        <v>18194</v>
      </c>
      <c r="BC207" s="64">
        <f t="shared" si="154"/>
        <v>18194</v>
      </c>
      <c r="BD207" s="61"/>
      <c r="BE207" s="61"/>
      <c r="BF207" s="64">
        <f aca="true" t="shared" si="155" ref="BF207:BP207">BF208+BF209+BF211+BF213+BF215</f>
        <v>18194</v>
      </c>
      <c r="BG207" s="64">
        <f t="shared" si="155"/>
        <v>18194</v>
      </c>
      <c r="BH207" s="64">
        <f>BH208+BH209+BH211+BH213+BH215</f>
        <v>0</v>
      </c>
      <c r="BI207" s="64">
        <f>BI208+BI209+BI211+BI213+BI215</f>
        <v>0</v>
      </c>
      <c r="BJ207" s="64">
        <f>BJ208+BJ209+BJ211+BJ213+BJ215</f>
        <v>18194</v>
      </c>
      <c r="BK207" s="64">
        <f>BK208+BK209+BK211+BK213+BK215</f>
        <v>18194</v>
      </c>
      <c r="BL207" s="64">
        <f t="shared" si="155"/>
        <v>0</v>
      </c>
      <c r="BM207" s="64">
        <f t="shared" si="155"/>
        <v>0</v>
      </c>
      <c r="BN207" s="64">
        <f t="shared" si="155"/>
        <v>18194</v>
      </c>
      <c r="BO207" s="64"/>
      <c r="BP207" s="64">
        <f t="shared" si="155"/>
        <v>18194</v>
      </c>
      <c r="BQ207" s="64">
        <f>BQ208+BQ209+BQ211+BQ213+BQ215+BQ217</f>
        <v>17819</v>
      </c>
      <c r="BR207" s="64">
        <f>BR208+BR209+BR211+BR213+BR215+BR217</f>
        <v>36013</v>
      </c>
      <c r="BS207" s="64">
        <f>BS208+BS209+BS211+BS213+BS215+BS217</f>
        <v>36013</v>
      </c>
      <c r="BT207" s="11"/>
      <c r="BU207" s="11"/>
      <c r="BV207" s="11"/>
      <c r="BW207" s="11"/>
    </row>
    <row r="208" spans="1:75" s="12" customFormat="1" ht="70.5" customHeight="1">
      <c r="A208" s="94" t="s">
        <v>140</v>
      </c>
      <c r="B208" s="72" t="s">
        <v>159</v>
      </c>
      <c r="C208" s="72" t="s">
        <v>130</v>
      </c>
      <c r="D208" s="73" t="s">
        <v>56</v>
      </c>
      <c r="E208" s="72" t="s">
        <v>141</v>
      </c>
      <c r="F208" s="64">
        <v>68234</v>
      </c>
      <c r="G208" s="64">
        <f>H208-F208</f>
        <v>-56893</v>
      </c>
      <c r="H208" s="64">
        <v>11341</v>
      </c>
      <c r="I208" s="64"/>
      <c r="J208" s="64">
        <v>12549</v>
      </c>
      <c r="K208" s="60"/>
      <c r="L208" s="60"/>
      <c r="M208" s="64">
        <v>12549</v>
      </c>
      <c r="N208" s="64">
        <f>O208-M208</f>
        <v>-672</v>
      </c>
      <c r="O208" s="64">
        <v>11877</v>
      </c>
      <c r="P208" s="64"/>
      <c r="Q208" s="64">
        <v>11877</v>
      </c>
      <c r="R208" s="61"/>
      <c r="S208" s="61"/>
      <c r="T208" s="64">
        <f>O208+R208</f>
        <v>11877</v>
      </c>
      <c r="U208" s="64">
        <f>Q208+S208</f>
        <v>11877</v>
      </c>
      <c r="V208" s="61"/>
      <c r="W208" s="61"/>
      <c r="X208" s="64">
        <f>T208+V208</f>
        <v>11877</v>
      </c>
      <c r="Y208" s="64">
        <f>U208+W208</f>
        <v>11877</v>
      </c>
      <c r="Z208" s="61"/>
      <c r="AA208" s="64">
        <f>X208+Z208</f>
        <v>11877</v>
      </c>
      <c r="AB208" s="64">
        <f>Y208</f>
        <v>11877</v>
      </c>
      <c r="AC208" s="61"/>
      <c r="AD208" s="61"/>
      <c r="AE208" s="61"/>
      <c r="AF208" s="64">
        <f>AA208+AC208</f>
        <v>11877</v>
      </c>
      <c r="AG208" s="61"/>
      <c r="AH208" s="64">
        <f>AB208</f>
        <v>11877</v>
      </c>
      <c r="AI208" s="61"/>
      <c r="AJ208" s="61"/>
      <c r="AK208" s="64">
        <f>AF208+AI208</f>
        <v>11877</v>
      </c>
      <c r="AL208" s="64">
        <f>AG208</f>
        <v>0</v>
      </c>
      <c r="AM208" s="64">
        <f>AH208+AJ208</f>
        <v>11877</v>
      </c>
      <c r="AN208" s="64">
        <f>AO208-AM208</f>
        <v>-11766</v>
      </c>
      <c r="AO208" s="67">
        <v>111</v>
      </c>
      <c r="AP208" s="67"/>
      <c r="AQ208" s="67">
        <v>111</v>
      </c>
      <c r="AR208" s="67"/>
      <c r="AS208" s="61"/>
      <c r="AT208" s="64">
        <f>AO208+AR208</f>
        <v>111</v>
      </c>
      <c r="AU208" s="64">
        <f>AQ208+AS208</f>
        <v>111</v>
      </c>
      <c r="AV208" s="61"/>
      <c r="AW208" s="61"/>
      <c r="AX208" s="64">
        <f>AT208+AV208</f>
        <v>111</v>
      </c>
      <c r="AY208" s="64">
        <f>AU208</f>
        <v>111</v>
      </c>
      <c r="AZ208" s="61"/>
      <c r="BA208" s="61"/>
      <c r="BB208" s="64">
        <f>AX208+AZ208</f>
        <v>111</v>
      </c>
      <c r="BC208" s="64">
        <f>AY208+BA208</f>
        <v>111</v>
      </c>
      <c r="BD208" s="61"/>
      <c r="BE208" s="61"/>
      <c r="BF208" s="64">
        <f>BB208+BD208</f>
        <v>111</v>
      </c>
      <c r="BG208" s="64">
        <f>BC208+BE208</f>
        <v>111</v>
      </c>
      <c r="BH208" s="61"/>
      <c r="BI208" s="61"/>
      <c r="BJ208" s="64">
        <f>BB208+BH208</f>
        <v>111</v>
      </c>
      <c r="BK208" s="64">
        <f>BC208+BI208</f>
        <v>111</v>
      </c>
      <c r="BL208" s="61"/>
      <c r="BM208" s="61"/>
      <c r="BN208" s="64">
        <f>BJ208+BL208</f>
        <v>111</v>
      </c>
      <c r="BO208" s="64"/>
      <c r="BP208" s="64">
        <f>BK208+BM208</f>
        <v>111</v>
      </c>
      <c r="BQ208" s="64">
        <f>BR208-BP208</f>
        <v>7550</v>
      </c>
      <c r="BR208" s="64">
        <v>7661</v>
      </c>
      <c r="BS208" s="64">
        <v>7661</v>
      </c>
      <c r="BT208" s="11"/>
      <c r="BU208" s="11"/>
      <c r="BV208" s="11"/>
      <c r="BW208" s="11"/>
    </row>
    <row r="209" spans="1:75" s="12" customFormat="1" ht="83.25" customHeight="1" hidden="1">
      <c r="A209" s="94" t="s">
        <v>204</v>
      </c>
      <c r="B209" s="72" t="s">
        <v>159</v>
      </c>
      <c r="C209" s="72" t="s">
        <v>130</v>
      </c>
      <c r="D209" s="73" t="s">
        <v>183</v>
      </c>
      <c r="E209" s="72"/>
      <c r="F209" s="74">
        <f aca="true" t="shared" si="156" ref="F209:Q209">F210</f>
        <v>21620</v>
      </c>
      <c r="G209" s="74">
        <f t="shared" si="156"/>
        <v>-4743</v>
      </c>
      <c r="H209" s="74">
        <f t="shared" si="156"/>
        <v>16877</v>
      </c>
      <c r="I209" s="74">
        <f t="shared" si="156"/>
        <v>0</v>
      </c>
      <c r="J209" s="74">
        <f t="shared" si="156"/>
        <v>20337</v>
      </c>
      <c r="K209" s="74">
        <f t="shared" si="156"/>
        <v>0</v>
      </c>
      <c r="L209" s="74">
        <f t="shared" si="156"/>
        <v>0</v>
      </c>
      <c r="M209" s="74">
        <f t="shared" si="156"/>
        <v>20337</v>
      </c>
      <c r="N209" s="74">
        <f t="shared" si="156"/>
        <v>-20337</v>
      </c>
      <c r="O209" s="74">
        <f t="shared" si="156"/>
        <v>0</v>
      </c>
      <c r="P209" s="74">
        <f t="shared" si="156"/>
        <v>0</v>
      </c>
      <c r="Q209" s="74">
        <f t="shared" si="156"/>
        <v>0</v>
      </c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109"/>
      <c r="AL209" s="109"/>
      <c r="AM209" s="109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90"/>
      <c r="BR209" s="61"/>
      <c r="BS209" s="61"/>
      <c r="BT209" s="11"/>
      <c r="BU209" s="11"/>
      <c r="BV209" s="11"/>
      <c r="BW209" s="11"/>
    </row>
    <row r="210" spans="1:75" s="14" customFormat="1" ht="82.5" customHeight="1" hidden="1">
      <c r="A210" s="66" t="s">
        <v>241</v>
      </c>
      <c r="B210" s="72" t="s">
        <v>159</v>
      </c>
      <c r="C210" s="72" t="s">
        <v>130</v>
      </c>
      <c r="D210" s="73" t="s">
        <v>183</v>
      </c>
      <c r="E210" s="72" t="s">
        <v>145</v>
      </c>
      <c r="F210" s="64">
        <v>21620</v>
      </c>
      <c r="G210" s="64">
        <f>H210-F210</f>
        <v>-4743</v>
      </c>
      <c r="H210" s="64">
        <v>16877</v>
      </c>
      <c r="I210" s="64"/>
      <c r="J210" s="64">
        <v>20337</v>
      </c>
      <c r="K210" s="88"/>
      <c r="L210" s="88"/>
      <c r="M210" s="64">
        <v>20337</v>
      </c>
      <c r="N210" s="64">
        <f>O210-M210</f>
        <v>-20337</v>
      </c>
      <c r="O210" s="64"/>
      <c r="P210" s="64"/>
      <c r="Q210" s="64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88"/>
      <c r="AL210" s="88"/>
      <c r="AM210" s="88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87"/>
      <c r="BR210" s="65"/>
      <c r="BS210" s="65"/>
      <c r="BT210" s="13"/>
      <c r="BU210" s="13"/>
      <c r="BV210" s="13"/>
      <c r="BW210" s="13"/>
    </row>
    <row r="211" spans="1:75" s="14" customFormat="1" ht="137.25" customHeight="1">
      <c r="A211" s="66" t="s">
        <v>252</v>
      </c>
      <c r="B211" s="72" t="s">
        <v>159</v>
      </c>
      <c r="C211" s="72" t="s">
        <v>130</v>
      </c>
      <c r="D211" s="73" t="s">
        <v>183</v>
      </c>
      <c r="E211" s="72"/>
      <c r="F211" s="64"/>
      <c r="G211" s="64"/>
      <c r="H211" s="64"/>
      <c r="I211" s="64"/>
      <c r="J211" s="64"/>
      <c r="K211" s="88"/>
      <c r="L211" s="88"/>
      <c r="M211" s="64"/>
      <c r="N211" s="64">
        <f aca="true" t="shared" si="157" ref="N211:BC211">N212</f>
        <v>14405</v>
      </c>
      <c r="O211" s="64">
        <f t="shared" si="157"/>
        <v>14405</v>
      </c>
      <c r="P211" s="64">
        <f t="shared" si="157"/>
        <v>0</v>
      </c>
      <c r="Q211" s="64">
        <f t="shared" si="157"/>
        <v>14405</v>
      </c>
      <c r="R211" s="64">
        <f t="shared" si="157"/>
        <v>0</v>
      </c>
      <c r="S211" s="64">
        <f t="shared" si="157"/>
        <v>0</v>
      </c>
      <c r="T211" s="64">
        <f t="shared" si="157"/>
        <v>14405</v>
      </c>
      <c r="U211" s="64">
        <f t="shared" si="157"/>
        <v>14405</v>
      </c>
      <c r="V211" s="64">
        <f t="shared" si="157"/>
        <v>0</v>
      </c>
      <c r="W211" s="64">
        <f t="shared" si="157"/>
        <v>0</v>
      </c>
      <c r="X211" s="64">
        <f t="shared" si="157"/>
        <v>14405</v>
      </c>
      <c r="Y211" s="64">
        <f t="shared" si="157"/>
        <v>14405</v>
      </c>
      <c r="Z211" s="64">
        <f t="shared" si="157"/>
        <v>0</v>
      </c>
      <c r="AA211" s="64">
        <f t="shared" si="157"/>
        <v>14405</v>
      </c>
      <c r="AB211" s="64">
        <f t="shared" si="157"/>
        <v>14405</v>
      </c>
      <c r="AC211" s="64">
        <f t="shared" si="157"/>
        <v>0</v>
      </c>
      <c r="AD211" s="64">
        <f t="shared" si="157"/>
        <v>0</v>
      </c>
      <c r="AE211" s="64"/>
      <c r="AF211" s="64">
        <f t="shared" si="157"/>
        <v>14405</v>
      </c>
      <c r="AG211" s="64">
        <f t="shared" si="157"/>
        <v>0</v>
      </c>
      <c r="AH211" s="64">
        <f t="shared" si="157"/>
        <v>14405</v>
      </c>
      <c r="AI211" s="64">
        <f t="shared" si="157"/>
        <v>0</v>
      </c>
      <c r="AJ211" s="64">
        <f t="shared" si="157"/>
        <v>0</v>
      </c>
      <c r="AK211" s="64">
        <f t="shared" si="157"/>
        <v>14405</v>
      </c>
      <c r="AL211" s="64">
        <f t="shared" si="157"/>
        <v>0</v>
      </c>
      <c r="AM211" s="64">
        <f t="shared" si="157"/>
        <v>14405</v>
      </c>
      <c r="AN211" s="64">
        <f t="shared" si="157"/>
        <v>2904</v>
      </c>
      <c r="AO211" s="64">
        <f t="shared" si="157"/>
        <v>17309</v>
      </c>
      <c r="AP211" s="64">
        <f t="shared" si="157"/>
        <v>0</v>
      </c>
      <c r="AQ211" s="64">
        <f t="shared" si="157"/>
        <v>17309</v>
      </c>
      <c r="AR211" s="64">
        <f t="shared" si="157"/>
        <v>0</v>
      </c>
      <c r="AS211" s="64">
        <f t="shared" si="157"/>
        <v>0</v>
      </c>
      <c r="AT211" s="64">
        <f t="shared" si="157"/>
        <v>17309</v>
      </c>
      <c r="AU211" s="64">
        <f t="shared" si="157"/>
        <v>17309</v>
      </c>
      <c r="AV211" s="64">
        <f t="shared" si="157"/>
        <v>0</v>
      </c>
      <c r="AW211" s="64">
        <f t="shared" si="157"/>
        <v>0</v>
      </c>
      <c r="AX211" s="64">
        <f t="shared" si="157"/>
        <v>17309</v>
      </c>
      <c r="AY211" s="64">
        <f t="shared" si="157"/>
        <v>17309</v>
      </c>
      <c r="AZ211" s="64">
        <f t="shared" si="157"/>
        <v>0</v>
      </c>
      <c r="BA211" s="64">
        <f t="shared" si="157"/>
        <v>0</v>
      </c>
      <c r="BB211" s="64">
        <f t="shared" si="157"/>
        <v>17309</v>
      </c>
      <c r="BC211" s="64">
        <f t="shared" si="157"/>
        <v>17309</v>
      </c>
      <c r="BD211" s="65"/>
      <c r="BE211" s="65"/>
      <c r="BF211" s="64">
        <f aca="true" t="shared" si="158" ref="BF211:BS211">BF212</f>
        <v>17309</v>
      </c>
      <c r="BG211" s="64">
        <f t="shared" si="158"/>
        <v>17309</v>
      </c>
      <c r="BH211" s="64">
        <f t="shared" si="158"/>
        <v>0</v>
      </c>
      <c r="BI211" s="64">
        <f t="shared" si="158"/>
        <v>0</v>
      </c>
      <c r="BJ211" s="64">
        <f t="shared" si="158"/>
        <v>17309</v>
      </c>
      <c r="BK211" s="64">
        <f t="shared" si="158"/>
        <v>17309</v>
      </c>
      <c r="BL211" s="64">
        <f t="shared" si="158"/>
        <v>0</v>
      </c>
      <c r="BM211" s="64">
        <f t="shared" si="158"/>
        <v>0</v>
      </c>
      <c r="BN211" s="64">
        <f t="shared" si="158"/>
        <v>17309</v>
      </c>
      <c r="BO211" s="64"/>
      <c r="BP211" s="64">
        <f t="shared" si="158"/>
        <v>17309</v>
      </c>
      <c r="BQ211" s="64">
        <f t="shared" si="158"/>
        <v>4562</v>
      </c>
      <c r="BR211" s="64">
        <f t="shared" si="158"/>
        <v>21871</v>
      </c>
      <c r="BS211" s="64">
        <f t="shared" si="158"/>
        <v>21871</v>
      </c>
      <c r="BT211" s="13"/>
      <c r="BU211" s="13"/>
      <c r="BV211" s="13"/>
      <c r="BW211" s="13"/>
    </row>
    <row r="212" spans="1:75" s="14" customFormat="1" ht="87.75" customHeight="1">
      <c r="A212" s="66" t="s">
        <v>241</v>
      </c>
      <c r="B212" s="72" t="s">
        <v>159</v>
      </c>
      <c r="C212" s="72" t="s">
        <v>130</v>
      </c>
      <c r="D212" s="73" t="s">
        <v>183</v>
      </c>
      <c r="E212" s="72" t="s">
        <v>145</v>
      </c>
      <c r="F212" s="64"/>
      <c r="G212" s="64"/>
      <c r="H212" s="64"/>
      <c r="I212" s="64"/>
      <c r="J212" s="64"/>
      <c r="K212" s="88"/>
      <c r="L212" s="88"/>
      <c r="M212" s="64"/>
      <c r="N212" s="64">
        <f>O212-M212</f>
        <v>14405</v>
      </c>
      <c r="O212" s="64">
        <v>14405</v>
      </c>
      <c r="P212" s="64"/>
      <c r="Q212" s="64">
        <v>14405</v>
      </c>
      <c r="R212" s="65"/>
      <c r="S212" s="65"/>
      <c r="T212" s="64">
        <f>O212+R212</f>
        <v>14405</v>
      </c>
      <c r="U212" s="64">
        <f>Q212+S212</f>
        <v>14405</v>
      </c>
      <c r="V212" s="65"/>
      <c r="W212" s="65"/>
      <c r="X212" s="64">
        <f>T212+V212</f>
        <v>14405</v>
      </c>
      <c r="Y212" s="64">
        <f>U212+W212</f>
        <v>14405</v>
      </c>
      <c r="Z212" s="65"/>
      <c r="AA212" s="64">
        <f>X212+Z212</f>
        <v>14405</v>
      </c>
      <c r="AB212" s="64">
        <f>Y212</f>
        <v>14405</v>
      </c>
      <c r="AC212" s="65"/>
      <c r="AD212" s="65"/>
      <c r="AE212" s="65"/>
      <c r="AF212" s="64">
        <f>AA212+AC212</f>
        <v>14405</v>
      </c>
      <c r="AG212" s="65"/>
      <c r="AH212" s="64">
        <f>AB212</f>
        <v>14405</v>
      </c>
      <c r="AI212" s="65"/>
      <c r="AJ212" s="65"/>
      <c r="AK212" s="64">
        <f>AF212+AI212</f>
        <v>14405</v>
      </c>
      <c r="AL212" s="64">
        <f>AG212</f>
        <v>0</v>
      </c>
      <c r="AM212" s="64">
        <f>AH212+AJ212</f>
        <v>14405</v>
      </c>
      <c r="AN212" s="64">
        <f>AO212-AM212</f>
        <v>2904</v>
      </c>
      <c r="AO212" s="64">
        <v>17309</v>
      </c>
      <c r="AP212" s="64"/>
      <c r="AQ212" s="64">
        <v>17309</v>
      </c>
      <c r="AR212" s="64"/>
      <c r="AS212" s="65"/>
      <c r="AT212" s="64">
        <f>AO212+AR212</f>
        <v>17309</v>
      </c>
      <c r="AU212" s="64">
        <f>AQ212+AS212</f>
        <v>17309</v>
      </c>
      <c r="AV212" s="65"/>
      <c r="AW212" s="65"/>
      <c r="AX212" s="64">
        <f>AT212+AV212</f>
        <v>17309</v>
      </c>
      <c r="AY212" s="64">
        <f>AU212</f>
        <v>17309</v>
      </c>
      <c r="AZ212" s="65"/>
      <c r="BA212" s="65"/>
      <c r="BB212" s="64">
        <f>AX212+AZ212</f>
        <v>17309</v>
      </c>
      <c r="BC212" s="64">
        <f>AY212+BA212</f>
        <v>17309</v>
      </c>
      <c r="BD212" s="65"/>
      <c r="BE212" s="65"/>
      <c r="BF212" s="64">
        <f>BB212+BD212</f>
        <v>17309</v>
      </c>
      <c r="BG212" s="64">
        <f>BC212+BE212</f>
        <v>17309</v>
      </c>
      <c r="BH212" s="65"/>
      <c r="BI212" s="65"/>
      <c r="BJ212" s="64">
        <f>BB212+BH212</f>
        <v>17309</v>
      </c>
      <c r="BK212" s="64">
        <f>BC212+BI212</f>
        <v>17309</v>
      </c>
      <c r="BL212" s="65"/>
      <c r="BM212" s="65"/>
      <c r="BN212" s="64">
        <f>BJ212+BL212</f>
        <v>17309</v>
      </c>
      <c r="BO212" s="64"/>
      <c r="BP212" s="64">
        <f>BK212+BM212</f>
        <v>17309</v>
      </c>
      <c r="BQ212" s="64">
        <f>BR212-BP212</f>
        <v>4562</v>
      </c>
      <c r="BR212" s="64">
        <v>21871</v>
      </c>
      <c r="BS212" s="64">
        <v>21871</v>
      </c>
      <c r="BT212" s="13"/>
      <c r="BU212" s="13"/>
      <c r="BV212" s="13"/>
      <c r="BW212" s="13"/>
    </row>
    <row r="213" spans="1:75" s="14" customFormat="1" ht="49.5" customHeight="1" hidden="1">
      <c r="A213" s="66" t="s">
        <v>251</v>
      </c>
      <c r="B213" s="72" t="s">
        <v>159</v>
      </c>
      <c r="C213" s="72" t="s">
        <v>130</v>
      </c>
      <c r="D213" s="73" t="s">
        <v>184</v>
      </c>
      <c r="E213" s="72"/>
      <c r="F213" s="64">
        <f aca="true" t="shared" si="159" ref="F213:AY213">F214</f>
        <v>102576</v>
      </c>
      <c r="G213" s="64">
        <f t="shared" si="159"/>
        <v>-102576</v>
      </c>
      <c r="H213" s="64">
        <f t="shared" si="159"/>
        <v>0</v>
      </c>
      <c r="I213" s="64">
        <f t="shared" si="159"/>
        <v>0</v>
      </c>
      <c r="J213" s="64">
        <f t="shared" si="159"/>
        <v>0</v>
      </c>
      <c r="K213" s="64">
        <f t="shared" si="159"/>
        <v>0</v>
      </c>
      <c r="L213" s="64">
        <f t="shared" si="159"/>
        <v>0</v>
      </c>
      <c r="M213" s="64">
        <f t="shared" si="159"/>
        <v>0</v>
      </c>
      <c r="N213" s="64">
        <f t="shared" si="159"/>
        <v>15866</v>
      </c>
      <c r="O213" s="64">
        <f t="shared" si="159"/>
        <v>15866</v>
      </c>
      <c r="P213" s="64">
        <f t="shared" si="159"/>
        <v>0</v>
      </c>
      <c r="Q213" s="64">
        <f t="shared" si="159"/>
        <v>15866</v>
      </c>
      <c r="R213" s="64">
        <f t="shared" si="159"/>
        <v>0</v>
      </c>
      <c r="S213" s="64">
        <f t="shared" si="159"/>
        <v>0</v>
      </c>
      <c r="T213" s="64">
        <f t="shared" si="159"/>
        <v>15866</v>
      </c>
      <c r="U213" s="64">
        <f t="shared" si="159"/>
        <v>15866</v>
      </c>
      <c r="V213" s="64">
        <f t="shared" si="159"/>
        <v>0</v>
      </c>
      <c r="W213" s="64">
        <f t="shared" si="159"/>
        <v>0</v>
      </c>
      <c r="X213" s="64">
        <f t="shared" si="159"/>
        <v>15866</v>
      </c>
      <c r="Y213" s="64">
        <f t="shared" si="159"/>
        <v>15866</v>
      </c>
      <c r="Z213" s="64">
        <f t="shared" si="159"/>
        <v>0</v>
      </c>
      <c r="AA213" s="64">
        <f t="shared" si="159"/>
        <v>15866</v>
      </c>
      <c r="AB213" s="64">
        <f t="shared" si="159"/>
        <v>15866</v>
      </c>
      <c r="AC213" s="64">
        <f t="shared" si="159"/>
        <v>0</v>
      </c>
      <c r="AD213" s="64">
        <f t="shared" si="159"/>
        <v>0</v>
      </c>
      <c r="AE213" s="64"/>
      <c r="AF213" s="64">
        <f t="shared" si="159"/>
        <v>15866</v>
      </c>
      <c r="AG213" s="64">
        <f t="shared" si="159"/>
        <v>0</v>
      </c>
      <c r="AH213" s="64">
        <f t="shared" si="159"/>
        <v>15866</v>
      </c>
      <c r="AI213" s="64">
        <f t="shared" si="159"/>
        <v>0</v>
      </c>
      <c r="AJ213" s="64">
        <f t="shared" si="159"/>
        <v>0</v>
      </c>
      <c r="AK213" s="64">
        <f t="shared" si="159"/>
        <v>15866</v>
      </c>
      <c r="AL213" s="64">
        <f t="shared" si="159"/>
        <v>0</v>
      </c>
      <c r="AM213" s="64">
        <f t="shared" si="159"/>
        <v>15866</v>
      </c>
      <c r="AN213" s="64">
        <f t="shared" si="159"/>
        <v>-15866</v>
      </c>
      <c r="AO213" s="64">
        <f t="shared" si="159"/>
        <v>0</v>
      </c>
      <c r="AP213" s="64">
        <f t="shared" si="159"/>
        <v>0</v>
      </c>
      <c r="AQ213" s="64">
        <f t="shared" si="159"/>
        <v>0</v>
      </c>
      <c r="AR213" s="64">
        <f t="shared" si="159"/>
        <v>0</v>
      </c>
      <c r="AS213" s="64">
        <f t="shared" si="159"/>
        <v>0</v>
      </c>
      <c r="AT213" s="64">
        <f t="shared" si="159"/>
        <v>0</v>
      </c>
      <c r="AU213" s="64">
        <f t="shared" si="159"/>
        <v>0</v>
      </c>
      <c r="AV213" s="65"/>
      <c r="AW213" s="65"/>
      <c r="AX213" s="64">
        <f t="shared" si="159"/>
        <v>0</v>
      </c>
      <c r="AY213" s="64">
        <f t="shared" si="159"/>
        <v>0</v>
      </c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87"/>
      <c r="BR213" s="65"/>
      <c r="BS213" s="65"/>
      <c r="BT213" s="13"/>
      <c r="BU213" s="13"/>
      <c r="BV213" s="13"/>
      <c r="BW213" s="13"/>
    </row>
    <row r="214" spans="1:75" s="14" customFormat="1" ht="82.5" customHeight="1" hidden="1">
      <c r="A214" s="66" t="s">
        <v>241</v>
      </c>
      <c r="B214" s="72" t="s">
        <v>159</v>
      </c>
      <c r="C214" s="72" t="s">
        <v>130</v>
      </c>
      <c r="D214" s="73" t="s">
        <v>184</v>
      </c>
      <c r="E214" s="72" t="s">
        <v>145</v>
      </c>
      <c r="F214" s="64">
        <v>102576</v>
      </c>
      <c r="G214" s="64">
        <f>H214-F214</f>
        <v>-102576</v>
      </c>
      <c r="H214" s="64">
        <f>108465-108465</f>
        <v>0</v>
      </c>
      <c r="I214" s="64"/>
      <c r="J214" s="64">
        <f>116166-116166</f>
        <v>0</v>
      </c>
      <c r="K214" s="88"/>
      <c r="L214" s="88"/>
      <c r="M214" s="64"/>
      <c r="N214" s="64">
        <f>O214-M214</f>
        <v>15866</v>
      </c>
      <c r="O214" s="64">
        <v>15866</v>
      </c>
      <c r="P214" s="64"/>
      <c r="Q214" s="64">
        <v>15866</v>
      </c>
      <c r="R214" s="65"/>
      <c r="S214" s="65"/>
      <c r="T214" s="64">
        <f>O214+R214</f>
        <v>15866</v>
      </c>
      <c r="U214" s="64">
        <f>Q214+S214</f>
        <v>15866</v>
      </c>
      <c r="V214" s="65"/>
      <c r="W214" s="65"/>
      <c r="X214" s="64">
        <f>T214+V214</f>
        <v>15866</v>
      </c>
      <c r="Y214" s="64">
        <f>U214+W214</f>
        <v>15866</v>
      </c>
      <c r="Z214" s="65"/>
      <c r="AA214" s="64">
        <f>X214+Z214</f>
        <v>15866</v>
      </c>
      <c r="AB214" s="64">
        <f>Y214</f>
        <v>15866</v>
      </c>
      <c r="AC214" s="65"/>
      <c r="AD214" s="65"/>
      <c r="AE214" s="65"/>
      <c r="AF214" s="64">
        <f>AA214+AC214</f>
        <v>15866</v>
      </c>
      <c r="AG214" s="65"/>
      <c r="AH214" s="64">
        <f>AB214</f>
        <v>15866</v>
      </c>
      <c r="AI214" s="65"/>
      <c r="AJ214" s="65"/>
      <c r="AK214" s="64">
        <f>AF214+AI214</f>
        <v>15866</v>
      </c>
      <c r="AL214" s="64">
        <f>AG214</f>
        <v>0</v>
      </c>
      <c r="AM214" s="64">
        <f>AH214+AJ214</f>
        <v>15866</v>
      </c>
      <c r="AN214" s="64">
        <f>AO214-AM214</f>
        <v>-15866</v>
      </c>
      <c r="AO214" s="65"/>
      <c r="AP214" s="65"/>
      <c r="AQ214" s="65"/>
      <c r="AR214" s="65"/>
      <c r="AS214" s="65"/>
      <c r="AT214" s="64">
        <f>AO214+AR214</f>
        <v>0</v>
      </c>
      <c r="AU214" s="64">
        <f>AQ214+AS214</f>
        <v>0</v>
      </c>
      <c r="AV214" s="65"/>
      <c r="AW214" s="65"/>
      <c r="AX214" s="64">
        <f>AR214+AU214</f>
        <v>0</v>
      </c>
      <c r="AY214" s="64">
        <f>AT214+AV214</f>
        <v>0</v>
      </c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87"/>
      <c r="BR214" s="65"/>
      <c r="BS214" s="65"/>
      <c r="BT214" s="13"/>
      <c r="BU214" s="13"/>
      <c r="BV214" s="13"/>
      <c r="BW214" s="13"/>
    </row>
    <row r="215" spans="1:75" s="14" customFormat="1" ht="87.75" customHeight="1">
      <c r="A215" s="66" t="s">
        <v>357</v>
      </c>
      <c r="B215" s="72" t="s">
        <v>159</v>
      </c>
      <c r="C215" s="72" t="s">
        <v>130</v>
      </c>
      <c r="D215" s="73" t="s">
        <v>185</v>
      </c>
      <c r="E215" s="72"/>
      <c r="F215" s="64">
        <f aca="true" t="shared" si="160" ref="F215:Q215">F216</f>
        <v>19652</v>
      </c>
      <c r="G215" s="64">
        <f t="shared" si="160"/>
        <v>5405</v>
      </c>
      <c r="H215" s="64">
        <f t="shared" si="160"/>
        <v>25057</v>
      </c>
      <c r="I215" s="64">
        <f t="shared" si="160"/>
        <v>0</v>
      </c>
      <c r="J215" s="64">
        <f t="shared" si="160"/>
        <v>26845</v>
      </c>
      <c r="K215" s="64">
        <f t="shared" si="160"/>
        <v>0</v>
      </c>
      <c r="L215" s="64">
        <f t="shared" si="160"/>
        <v>0</v>
      </c>
      <c r="M215" s="64">
        <f t="shared" si="160"/>
        <v>26845</v>
      </c>
      <c r="N215" s="64">
        <f t="shared" si="160"/>
        <v>-26845</v>
      </c>
      <c r="O215" s="64">
        <f t="shared" si="160"/>
        <v>0</v>
      </c>
      <c r="P215" s="64">
        <f t="shared" si="160"/>
        <v>0</v>
      </c>
      <c r="Q215" s="64">
        <f t="shared" si="160"/>
        <v>0</v>
      </c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88"/>
      <c r="AL215" s="88"/>
      <c r="AM215" s="88"/>
      <c r="AN215" s="64">
        <f aca="true" t="shared" si="161" ref="AN215:BC215">AN216</f>
        <v>774</v>
      </c>
      <c r="AO215" s="64">
        <f t="shared" si="161"/>
        <v>774</v>
      </c>
      <c r="AP215" s="64">
        <f t="shared" si="161"/>
        <v>0</v>
      </c>
      <c r="AQ215" s="64">
        <f t="shared" si="161"/>
        <v>774</v>
      </c>
      <c r="AR215" s="64">
        <f t="shared" si="161"/>
        <v>0</v>
      </c>
      <c r="AS215" s="64">
        <f t="shared" si="161"/>
        <v>0</v>
      </c>
      <c r="AT215" s="64">
        <f t="shared" si="161"/>
        <v>774</v>
      </c>
      <c r="AU215" s="64">
        <f t="shared" si="161"/>
        <v>774</v>
      </c>
      <c r="AV215" s="64">
        <f t="shared" si="161"/>
        <v>0</v>
      </c>
      <c r="AW215" s="64">
        <f t="shared" si="161"/>
        <v>0</v>
      </c>
      <c r="AX215" s="64">
        <f t="shared" si="161"/>
        <v>774</v>
      </c>
      <c r="AY215" s="64">
        <f t="shared" si="161"/>
        <v>774</v>
      </c>
      <c r="AZ215" s="64">
        <f t="shared" si="161"/>
        <v>0</v>
      </c>
      <c r="BA215" s="64">
        <f t="shared" si="161"/>
        <v>0</v>
      </c>
      <c r="BB215" s="64">
        <f t="shared" si="161"/>
        <v>774</v>
      </c>
      <c r="BC215" s="64">
        <f t="shared" si="161"/>
        <v>774</v>
      </c>
      <c r="BD215" s="65"/>
      <c r="BE215" s="65"/>
      <c r="BF215" s="64">
        <f aca="true" t="shared" si="162" ref="BF215:BS215">BF216</f>
        <v>774</v>
      </c>
      <c r="BG215" s="64">
        <f t="shared" si="162"/>
        <v>774</v>
      </c>
      <c r="BH215" s="64">
        <f t="shared" si="162"/>
        <v>0</v>
      </c>
      <c r="BI215" s="64">
        <f t="shared" si="162"/>
        <v>0</v>
      </c>
      <c r="BJ215" s="64">
        <f t="shared" si="162"/>
        <v>774</v>
      </c>
      <c r="BK215" s="64">
        <f t="shared" si="162"/>
        <v>774</v>
      </c>
      <c r="BL215" s="64">
        <f t="shared" si="162"/>
        <v>0</v>
      </c>
      <c r="BM215" s="64">
        <f t="shared" si="162"/>
        <v>0</v>
      </c>
      <c r="BN215" s="64">
        <f t="shared" si="162"/>
        <v>774</v>
      </c>
      <c r="BO215" s="64"/>
      <c r="BP215" s="64">
        <f t="shared" si="162"/>
        <v>774</v>
      </c>
      <c r="BQ215" s="64">
        <f t="shared" si="162"/>
        <v>-774</v>
      </c>
      <c r="BR215" s="64">
        <f t="shared" si="162"/>
        <v>0</v>
      </c>
      <c r="BS215" s="64">
        <f t="shared" si="162"/>
        <v>0</v>
      </c>
      <c r="BT215" s="13"/>
      <c r="BU215" s="13"/>
      <c r="BV215" s="13"/>
      <c r="BW215" s="13"/>
    </row>
    <row r="216" spans="1:75" s="14" customFormat="1" ht="90.75" customHeight="1">
      <c r="A216" s="66" t="s">
        <v>241</v>
      </c>
      <c r="B216" s="72" t="s">
        <v>159</v>
      </c>
      <c r="C216" s="72" t="s">
        <v>130</v>
      </c>
      <c r="D216" s="73" t="s">
        <v>185</v>
      </c>
      <c r="E216" s="72" t="s">
        <v>145</v>
      </c>
      <c r="F216" s="64">
        <v>19652</v>
      </c>
      <c r="G216" s="64">
        <f>H216-F216</f>
        <v>5405</v>
      </c>
      <c r="H216" s="64">
        <v>25057</v>
      </c>
      <c r="I216" s="64"/>
      <c r="J216" s="64">
        <v>26845</v>
      </c>
      <c r="K216" s="88"/>
      <c r="L216" s="88"/>
      <c r="M216" s="64">
        <v>26845</v>
      </c>
      <c r="N216" s="64">
        <f>O216-M216</f>
        <v>-26845</v>
      </c>
      <c r="O216" s="64"/>
      <c r="P216" s="64"/>
      <c r="Q216" s="64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88"/>
      <c r="AL216" s="88"/>
      <c r="AM216" s="88"/>
      <c r="AN216" s="64">
        <f>AO216-AM216</f>
        <v>774</v>
      </c>
      <c r="AO216" s="67">
        <v>774</v>
      </c>
      <c r="AP216" s="67"/>
      <c r="AQ216" s="67">
        <v>774</v>
      </c>
      <c r="AR216" s="67"/>
      <c r="AS216" s="65"/>
      <c r="AT216" s="64">
        <f>AO216+AR216</f>
        <v>774</v>
      </c>
      <c r="AU216" s="64">
        <f>AQ216+AS216</f>
        <v>774</v>
      </c>
      <c r="AV216" s="65"/>
      <c r="AW216" s="65"/>
      <c r="AX216" s="64">
        <f>AT216+AV216</f>
        <v>774</v>
      </c>
      <c r="AY216" s="64">
        <f>AU216</f>
        <v>774</v>
      </c>
      <c r="AZ216" s="65"/>
      <c r="BA216" s="65"/>
      <c r="BB216" s="64">
        <f>AX216+AZ216</f>
        <v>774</v>
      </c>
      <c r="BC216" s="64">
        <f>AY216+BA216</f>
        <v>774</v>
      </c>
      <c r="BD216" s="65"/>
      <c r="BE216" s="65"/>
      <c r="BF216" s="64">
        <f>BB216+BD216</f>
        <v>774</v>
      </c>
      <c r="BG216" s="64">
        <f>BC216+BE216</f>
        <v>774</v>
      </c>
      <c r="BH216" s="65"/>
      <c r="BI216" s="65"/>
      <c r="BJ216" s="64">
        <f>BB216+BH216</f>
        <v>774</v>
      </c>
      <c r="BK216" s="64">
        <f>BC216+BI216</f>
        <v>774</v>
      </c>
      <c r="BL216" s="65"/>
      <c r="BM216" s="65"/>
      <c r="BN216" s="64">
        <f>BJ216+BL216</f>
        <v>774</v>
      </c>
      <c r="BO216" s="64"/>
      <c r="BP216" s="64">
        <f>BK216+BM216</f>
        <v>774</v>
      </c>
      <c r="BQ216" s="64">
        <f>BR216-BP216</f>
        <v>-774</v>
      </c>
      <c r="BR216" s="67"/>
      <c r="BS216" s="67"/>
      <c r="BT216" s="13"/>
      <c r="BU216" s="13"/>
      <c r="BV216" s="13"/>
      <c r="BW216" s="13"/>
    </row>
    <row r="217" spans="1:75" s="14" customFormat="1" ht="76.5" customHeight="1">
      <c r="A217" s="66" t="s">
        <v>435</v>
      </c>
      <c r="B217" s="72" t="s">
        <v>159</v>
      </c>
      <c r="C217" s="72" t="s">
        <v>130</v>
      </c>
      <c r="D217" s="73" t="s">
        <v>436</v>
      </c>
      <c r="E217" s="72"/>
      <c r="F217" s="64"/>
      <c r="G217" s="64"/>
      <c r="H217" s="64"/>
      <c r="I217" s="64"/>
      <c r="J217" s="64"/>
      <c r="K217" s="88"/>
      <c r="L217" s="88"/>
      <c r="M217" s="64"/>
      <c r="N217" s="64"/>
      <c r="O217" s="64"/>
      <c r="P217" s="64"/>
      <c r="Q217" s="64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88"/>
      <c r="AL217" s="88"/>
      <c r="AM217" s="88"/>
      <c r="AN217" s="64"/>
      <c r="AO217" s="67"/>
      <c r="AP217" s="67"/>
      <c r="AQ217" s="67"/>
      <c r="AR217" s="67"/>
      <c r="AS217" s="65"/>
      <c r="AT217" s="64"/>
      <c r="AU217" s="64"/>
      <c r="AV217" s="65"/>
      <c r="AW217" s="65"/>
      <c r="AX217" s="64"/>
      <c r="AY217" s="64"/>
      <c r="AZ217" s="65"/>
      <c r="BA217" s="65"/>
      <c r="BB217" s="64"/>
      <c r="BC217" s="64"/>
      <c r="BD217" s="65"/>
      <c r="BE217" s="65"/>
      <c r="BF217" s="64"/>
      <c r="BG217" s="64"/>
      <c r="BH217" s="65"/>
      <c r="BI217" s="65"/>
      <c r="BJ217" s="64"/>
      <c r="BK217" s="64"/>
      <c r="BL217" s="65"/>
      <c r="BM217" s="65"/>
      <c r="BN217" s="64"/>
      <c r="BO217" s="64"/>
      <c r="BP217" s="64"/>
      <c r="BQ217" s="64">
        <f>BQ218</f>
        <v>6481</v>
      </c>
      <c r="BR217" s="64">
        <f>BR218</f>
        <v>6481</v>
      </c>
      <c r="BS217" s="64">
        <f>BS218</f>
        <v>6481</v>
      </c>
      <c r="BT217" s="13"/>
      <c r="BU217" s="13"/>
      <c r="BV217" s="13"/>
      <c r="BW217" s="13"/>
    </row>
    <row r="218" spans="1:75" s="14" customFormat="1" ht="84.75" customHeight="1">
      <c r="A218" s="66" t="s">
        <v>241</v>
      </c>
      <c r="B218" s="72" t="s">
        <v>159</v>
      </c>
      <c r="C218" s="72" t="s">
        <v>130</v>
      </c>
      <c r="D218" s="73" t="s">
        <v>436</v>
      </c>
      <c r="E218" s="72" t="s">
        <v>145</v>
      </c>
      <c r="F218" s="64"/>
      <c r="G218" s="64"/>
      <c r="H218" s="64"/>
      <c r="I218" s="64"/>
      <c r="J218" s="64"/>
      <c r="K218" s="88"/>
      <c r="L218" s="88"/>
      <c r="M218" s="64"/>
      <c r="N218" s="64"/>
      <c r="O218" s="64"/>
      <c r="P218" s="64"/>
      <c r="Q218" s="64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88"/>
      <c r="AL218" s="88"/>
      <c r="AM218" s="88"/>
      <c r="AN218" s="64"/>
      <c r="AO218" s="67"/>
      <c r="AP218" s="67"/>
      <c r="AQ218" s="67"/>
      <c r="AR218" s="67"/>
      <c r="AS218" s="65"/>
      <c r="AT218" s="64"/>
      <c r="AU218" s="64"/>
      <c r="AV218" s="65"/>
      <c r="AW218" s="65"/>
      <c r="AX218" s="64"/>
      <c r="AY218" s="64"/>
      <c r="AZ218" s="65"/>
      <c r="BA218" s="65"/>
      <c r="BB218" s="64"/>
      <c r="BC218" s="64"/>
      <c r="BD218" s="65"/>
      <c r="BE218" s="65"/>
      <c r="BF218" s="64"/>
      <c r="BG218" s="64"/>
      <c r="BH218" s="65"/>
      <c r="BI218" s="65"/>
      <c r="BJ218" s="64"/>
      <c r="BK218" s="64"/>
      <c r="BL218" s="65"/>
      <c r="BM218" s="65"/>
      <c r="BN218" s="64"/>
      <c r="BO218" s="64"/>
      <c r="BP218" s="64"/>
      <c r="BQ218" s="64">
        <f>BR218-BP218</f>
        <v>6481</v>
      </c>
      <c r="BR218" s="64">
        <v>6481</v>
      </c>
      <c r="BS218" s="64">
        <v>6481</v>
      </c>
      <c r="BT218" s="13"/>
      <c r="BU218" s="13"/>
      <c r="BV218" s="13"/>
      <c r="BW218" s="13"/>
    </row>
    <row r="219" spans="1:75" s="10" customFormat="1" ht="41.25" customHeight="1">
      <c r="A219" s="66" t="s">
        <v>124</v>
      </c>
      <c r="B219" s="72" t="s">
        <v>159</v>
      </c>
      <c r="C219" s="72" t="s">
        <v>130</v>
      </c>
      <c r="D219" s="73" t="s">
        <v>125</v>
      </c>
      <c r="E219" s="72"/>
      <c r="F219" s="74" t="e">
        <f>#REF!</f>
        <v>#REF!</v>
      </c>
      <c r="G219" s="74" t="e">
        <f>#REF!+#REF!</f>
        <v>#REF!</v>
      </c>
      <c r="H219" s="74" t="e">
        <f>#REF!+#REF!</f>
        <v>#REF!</v>
      </c>
      <c r="I219" s="74" t="e">
        <f>#REF!+#REF!</f>
        <v>#REF!</v>
      </c>
      <c r="J219" s="74" t="e">
        <f>#REF!+#REF!</f>
        <v>#REF!</v>
      </c>
      <c r="K219" s="74" t="e">
        <f>#REF!+#REF!</f>
        <v>#REF!</v>
      </c>
      <c r="L219" s="74" t="e">
        <f>#REF!+#REF!</f>
        <v>#REF!</v>
      </c>
      <c r="M219" s="74" t="e">
        <f>#REF!+#REF!</f>
        <v>#REF!</v>
      </c>
      <c r="N219" s="74" t="e">
        <f>#REF!+N220+N223</f>
        <v>#REF!</v>
      </c>
      <c r="O219" s="74" t="e">
        <f>#REF!+O220+O223</f>
        <v>#REF!</v>
      </c>
      <c r="P219" s="74" t="e">
        <f>#REF!+P220+P223</f>
        <v>#REF!</v>
      </c>
      <c r="Q219" s="74" t="e">
        <f>#REF!+Q220+Q223</f>
        <v>#REF!</v>
      </c>
      <c r="R219" s="74" t="e">
        <f>#REF!+R220+R223</f>
        <v>#REF!</v>
      </c>
      <c r="S219" s="74" t="e">
        <f>#REF!+S220+S223</f>
        <v>#REF!</v>
      </c>
      <c r="T219" s="74" t="e">
        <f>#REF!+T220+T223</f>
        <v>#REF!</v>
      </c>
      <c r="U219" s="74" t="e">
        <f>#REF!+U220+U223</f>
        <v>#REF!</v>
      </c>
      <c r="V219" s="74" t="e">
        <f>#REF!+V220+V223</f>
        <v>#REF!</v>
      </c>
      <c r="W219" s="74" t="e">
        <f>#REF!+W220+W223</f>
        <v>#REF!</v>
      </c>
      <c r="X219" s="74" t="e">
        <f>#REF!+X220+X223</f>
        <v>#REF!</v>
      </c>
      <c r="Y219" s="74" t="e">
        <f>#REF!+Y220+Y223</f>
        <v>#REF!</v>
      </c>
      <c r="Z219" s="74" t="e">
        <f>#REF!+Z220+Z223</f>
        <v>#REF!</v>
      </c>
      <c r="AA219" s="74" t="e">
        <f>#REF!+AA220+AA223</f>
        <v>#REF!</v>
      </c>
      <c r="AB219" s="74" t="e">
        <f>#REF!+AB220+AB223</f>
        <v>#REF!</v>
      </c>
      <c r="AC219" s="74" t="e">
        <f>#REF!+AC220+AC223</f>
        <v>#REF!</v>
      </c>
      <c r="AD219" s="74" t="e">
        <f>#REF!+AD220+AD223</f>
        <v>#REF!</v>
      </c>
      <c r="AE219" s="74"/>
      <c r="AF219" s="74" t="e">
        <f>#REF!+AF220+AF223</f>
        <v>#REF!</v>
      </c>
      <c r="AG219" s="74" t="e">
        <f>#REF!+AG220+AG223</f>
        <v>#REF!</v>
      </c>
      <c r="AH219" s="74" t="e">
        <f>#REF!+AH220+AH223</f>
        <v>#REF!</v>
      </c>
      <c r="AI219" s="74" t="e">
        <f>#REF!+AI220+AI223</f>
        <v>#REF!</v>
      </c>
      <c r="AJ219" s="74" t="e">
        <f>#REF!+AJ220+AJ223</f>
        <v>#REF!</v>
      </c>
      <c r="AK219" s="74" t="e">
        <f>#REF!+AK220+AK223</f>
        <v>#REF!</v>
      </c>
      <c r="AL219" s="74" t="e">
        <f>#REF!+AL220+AL223</f>
        <v>#REF!</v>
      </c>
      <c r="AM219" s="74" t="e">
        <f>#REF!+AM220+AM223</f>
        <v>#REF!</v>
      </c>
      <c r="AN219" s="74" t="e">
        <f>#REF!+AN220+AN223</f>
        <v>#REF!</v>
      </c>
      <c r="AO219" s="74" t="e">
        <f>#REF!+AO220+AO223</f>
        <v>#REF!</v>
      </c>
      <c r="AP219" s="74" t="e">
        <f>#REF!+AP220+AP223</f>
        <v>#REF!</v>
      </c>
      <c r="AQ219" s="74" t="e">
        <f>#REF!+AQ220+AQ223</f>
        <v>#REF!</v>
      </c>
      <c r="AR219" s="74" t="e">
        <f>#REF!+AR220+AR223</f>
        <v>#REF!</v>
      </c>
      <c r="AS219" s="74" t="e">
        <f>#REF!+AS220+AS223</f>
        <v>#REF!</v>
      </c>
      <c r="AT219" s="74" t="e">
        <f>#REF!+AT220+AT223</f>
        <v>#REF!</v>
      </c>
      <c r="AU219" s="74" t="e">
        <f>#REF!+AU220+AU223</f>
        <v>#REF!</v>
      </c>
      <c r="AV219" s="55"/>
      <c r="AW219" s="55"/>
      <c r="AX219" s="74" t="e">
        <f>#REF!+AX220+AX223</f>
        <v>#REF!</v>
      </c>
      <c r="AY219" s="74" t="e">
        <f>#REF!+AY220+AY223</f>
        <v>#REF!</v>
      </c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64">
        <f>BQ220+BQ226+BQ231+BQ233+BQ229+BQ236</f>
        <v>20294</v>
      </c>
      <c r="BR219" s="64">
        <f>BR220+BR226+BR231+BR233+BR229+BR236</f>
        <v>20294</v>
      </c>
      <c r="BS219" s="64">
        <f>BS220+BS226+BS231+BS233+BS229+BS236</f>
        <v>35570</v>
      </c>
      <c r="BT219" s="9"/>
      <c r="BU219" s="9"/>
      <c r="BV219" s="9"/>
      <c r="BW219" s="9"/>
    </row>
    <row r="220" spans="1:75" s="10" customFormat="1" ht="72.75" customHeight="1">
      <c r="A220" s="66" t="s">
        <v>437</v>
      </c>
      <c r="B220" s="72" t="s">
        <v>159</v>
      </c>
      <c r="C220" s="72" t="s">
        <v>130</v>
      </c>
      <c r="D220" s="73" t="s">
        <v>275</v>
      </c>
      <c r="E220" s="72"/>
      <c r="F220" s="74"/>
      <c r="G220" s="64"/>
      <c r="H220" s="74"/>
      <c r="I220" s="74"/>
      <c r="J220" s="74"/>
      <c r="K220" s="110"/>
      <c r="L220" s="110"/>
      <c r="M220" s="64"/>
      <c r="N220" s="64">
        <f aca="true" t="shared" si="163" ref="N220:AD221">N221</f>
        <v>4080</v>
      </c>
      <c r="O220" s="64">
        <f t="shared" si="163"/>
        <v>4080</v>
      </c>
      <c r="P220" s="64">
        <f t="shared" si="163"/>
        <v>0</v>
      </c>
      <c r="Q220" s="64">
        <f t="shared" si="163"/>
        <v>6120</v>
      </c>
      <c r="R220" s="64">
        <f t="shared" si="163"/>
        <v>0</v>
      </c>
      <c r="S220" s="64">
        <f t="shared" si="163"/>
        <v>0</v>
      </c>
      <c r="T220" s="64">
        <f t="shared" si="163"/>
        <v>4080</v>
      </c>
      <c r="U220" s="64">
        <f t="shared" si="163"/>
        <v>6120</v>
      </c>
      <c r="V220" s="64">
        <f t="shared" si="163"/>
        <v>0</v>
      </c>
      <c r="W220" s="64">
        <f t="shared" si="163"/>
        <v>0</v>
      </c>
      <c r="X220" s="64">
        <f t="shared" si="163"/>
        <v>4080</v>
      </c>
      <c r="Y220" s="64">
        <f t="shared" si="163"/>
        <v>6120</v>
      </c>
      <c r="Z220" s="64">
        <f t="shared" si="163"/>
        <v>0</v>
      </c>
      <c r="AA220" s="64">
        <f t="shared" si="163"/>
        <v>4080</v>
      </c>
      <c r="AB220" s="64">
        <f t="shared" si="163"/>
        <v>6120</v>
      </c>
      <c r="AC220" s="64">
        <f t="shared" si="163"/>
        <v>0</v>
      </c>
      <c r="AD220" s="64">
        <f t="shared" si="163"/>
        <v>0</v>
      </c>
      <c r="AE220" s="64"/>
      <c r="AF220" s="64">
        <f aca="true" t="shared" si="164" ref="AC220:AR221">AF221</f>
        <v>4080</v>
      </c>
      <c r="AG220" s="64">
        <f t="shared" si="164"/>
        <v>0</v>
      </c>
      <c r="AH220" s="64">
        <f t="shared" si="164"/>
        <v>6120</v>
      </c>
      <c r="AI220" s="64">
        <f t="shared" si="164"/>
        <v>0</v>
      </c>
      <c r="AJ220" s="64">
        <f t="shared" si="164"/>
        <v>0</v>
      </c>
      <c r="AK220" s="64">
        <f t="shared" si="164"/>
        <v>4080</v>
      </c>
      <c r="AL220" s="64">
        <f t="shared" si="164"/>
        <v>0</v>
      </c>
      <c r="AM220" s="64">
        <f t="shared" si="164"/>
        <v>6120</v>
      </c>
      <c r="AN220" s="64">
        <f t="shared" si="164"/>
        <v>-6120</v>
      </c>
      <c r="AO220" s="64">
        <f t="shared" si="164"/>
        <v>0</v>
      </c>
      <c r="AP220" s="64">
        <f t="shared" si="164"/>
        <v>0</v>
      </c>
      <c r="AQ220" s="64">
        <f t="shared" si="164"/>
        <v>0</v>
      </c>
      <c r="AR220" s="64">
        <f t="shared" si="164"/>
        <v>0</v>
      </c>
      <c r="AS220" s="64">
        <f aca="true" t="shared" si="165" ref="AS220:AY221">AS221</f>
        <v>0</v>
      </c>
      <c r="AT220" s="64">
        <f t="shared" si="165"/>
        <v>0</v>
      </c>
      <c r="AU220" s="64">
        <f t="shared" si="165"/>
        <v>0</v>
      </c>
      <c r="AV220" s="55"/>
      <c r="AW220" s="55"/>
      <c r="AX220" s="64">
        <f t="shared" si="165"/>
        <v>0</v>
      </c>
      <c r="AY220" s="64">
        <f t="shared" si="165"/>
        <v>0</v>
      </c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64">
        <f aca="true" t="shared" si="166" ref="BQ220:BS221">BQ221</f>
        <v>4080</v>
      </c>
      <c r="BR220" s="64">
        <f t="shared" si="166"/>
        <v>4080</v>
      </c>
      <c r="BS220" s="64">
        <f t="shared" si="166"/>
        <v>4080</v>
      </c>
      <c r="BT220" s="9"/>
      <c r="BU220" s="9"/>
      <c r="BV220" s="9"/>
      <c r="BW220" s="9"/>
    </row>
    <row r="221" spans="1:75" s="14" customFormat="1" ht="119.25" customHeight="1">
      <c r="A221" s="120" t="s">
        <v>438</v>
      </c>
      <c r="B221" s="72" t="s">
        <v>159</v>
      </c>
      <c r="C221" s="72" t="s">
        <v>130</v>
      </c>
      <c r="D221" s="73" t="s">
        <v>283</v>
      </c>
      <c r="E221" s="72"/>
      <c r="F221" s="64"/>
      <c r="G221" s="64"/>
      <c r="H221" s="65"/>
      <c r="I221" s="65"/>
      <c r="J221" s="65"/>
      <c r="K221" s="65"/>
      <c r="L221" s="65"/>
      <c r="M221" s="64"/>
      <c r="N221" s="64">
        <f t="shared" si="163"/>
        <v>4080</v>
      </c>
      <c r="O221" s="64">
        <f t="shared" si="163"/>
        <v>4080</v>
      </c>
      <c r="P221" s="64">
        <f t="shared" si="163"/>
        <v>0</v>
      </c>
      <c r="Q221" s="64">
        <f t="shared" si="163"/>
        <v>6120</v>
      </c>
      <c r="R221" s="64">
        <f t="shared" si="163"/>
        <v>0</v>
      </c>
      <c r="S221" s="64">
        <f t="shared" si="163"/>
        <v>0</v>
      </c>
      <c r="T221" s="64">
        <f t="shared" si="163"/>
        <v>4080</v>
      </c>
      <c r="U221" s="64">
        <f t="shared" si="163"/>
        <v>6120</v>
      </c>
      <c r="V221" s="64">
        <f t="shared" si="163"/>
        <v>0</v>
      </c>
      <c r="W221" s="64">
        <f t="shared" si="163"/>
        <v>0</v>
      </c>
      <c r="X221" s="64">
        <f t="shared" si="163"/>
        <v>4080</v>
      </c>
      <c r="Y221" s="64">
        <f t="shared" si="163"/>
        <v>6120</v>
      </c>
      <c r="Z221" s="64">
        <f t="shared" si="163"/>
        <v>0</v>
      </c>
      <c r="AA221" s="64">
        <f t="shared" si="163"/>
        <v>4080</v>
      </c>
      <c r="AB221" s="64">
        <f t="shared" si="163"/>
        <v>6120</v>
      </c>
      <c r="AC221" s="64">
        <f t="shared" si="164"/>
        <v>0</v>
      </c>
      <c r="AD221" s="64">
        <f t="shared" si="164"/>
        <v>0</v>
      </c>
      <c r="AE221" s="64"/>
      <c r="AF221" s="64">
        <f t="shared" si="164"/>
        <v>4080</v>
      </c>
      <c r="AG221" s="64">
        <f t="shared" si="164"/>
        <v>0</v>
      </c>
      <c r="AH221" s="64">
        <f t="shared" si="164"/>
        <v>6120</v>
      </c>
      <c r="AI221" s="64">
        <f t="shared" si="164"/>
        <v>0</v>
      </c>
      <c r="AJ221" s="64">
        <f t="shared" si="164"/>
        <v>0</v>
      </c>
      <c r="AK221" s="64">
        <f t="shared" si="164"/>
        <v>4080</v>
      </c>
      <c r="AL221" s="64">
        <f t="shared" si="164"/>
        <v>0</v>
      </c>
      <c r="AM221" s="64">
        <f t="shared" si="164"/>
        <v>6120</v>
      </c>
      <c r="AN221" s="64">
        <f t="shared" si="164"/>
        <v>-6120</v>
      </c>
      <c r="AO221" s="64">
        <f t="shared" si="164"/>
        <v>0</v>
      </c>
      <c r="AP221" s="64">
        <f t="shared" si="164"/>
        <v>0</v>
      </c>
      <c r="AQ221" s="64">
        <f t="shared" si="164"/>
        <v>0</v>
      </c>
      <c r="AR221" s="64">
        <f t="shared" si="164"/>
        <v>0</v>
      </c>
      <c r="AS221" s="64">
        <f t="shared" si="165"/>
        <v>0</v>
      </c>
      <c r="AT221" s="64">
        <f t="shared" si="165"/>
        <v>0</v>
      </c>
      <c r="AU221" s="64">
        <f t="shared" si="165"/>
        <v>0</v>
      </c>
      <c r="AV221" s="65"/>
      <c r="AW221" s="65"/>
      <c r="AX221" s="64">
        <f t="shared" si="165"/>
        <v>0</v>
      </c>
      <c r="AY221" s="64">
        <f t="shared" si="165"/>
        <v>0</v>
      </c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4">
        <f t="shared" si="166"/>
        <v>4080</v>
      </c>
      <c r="BR221" s="64">
        <f t="shared" si="166"/>
        <v>4080</v>
      </c>
      <c r="BS221" s="64">
        <f t="shared" si="166"/>
        <v>4080</v>
      </c>
      <c r="BT221" s="13"/>
      <c r="BU221" s="13"/>
      <c r="BV221" s="13"/>
      <c r="BW221" s="13"/>
    </row>
    <row r="222" spans="1:75" s="14" customFormat="1" ht="88.5" customHeight="1">
      <c r="A222" s="66" t="s">
        <v>241</v>
      </c>
      <c r="B222" s="72" t="s">
        <v>159</v>
      </c>
      <c r="C222" s="72" t="s">
        <v>130</v>
      </c>
      <c r="D222" s="73" t="s">
        <v>283</v>
      </c>
      <c r="E222" s="72" t="s">
        <v>145</v>
      </c>
      <c r="F222" s="64"/>
      <c r="G222" s="64"/>
      <c r="H222" s="65"/>
      <c r="I222" s="65"/>
      <c r="J222" s="65"/>
      <c r="K222" s="65"/>
      <c r="L222" s="65"/>
      <c r="M222" s="64"/>
      <c r="N222" s="64">
        <f>O222-M222</f>
        <v>4080</v>
      </c>
      <c r="O222" s="64">
        <v>4080</v>
      </c>
      <c r="P222" s="64"/>
      <c r="Q222" s="64">
        <f>4080+2040</f>
        <v>6120</v>
      </c>
      <c r="R222" s="65"/>
      <c r="S222" s="65"/>
      <c r="T222" s="64">
        <f>O222+R222</f>
        <v>4080</v>
      </c>
      <c r="U222" s="64">
        <f>Q222+S222</f>
        <v>6120</v>
      </c>
      <c r="V222" s="65"/>
      <c r="W222" s="65"/>
      <c r="X222" s="64">
        <f>T222+V222</f>
        <v>4080</v>
      </c>
      <c r="Y222" s="64">
        <f>U222+W222</f>
        <v>6120</v>
      </c>
      <c r="Z222" s="65"/>
      <c r="AA222" s="64">
        <f>X222+Z222</f>
        <v>4080</v>
      </c>
      <c r="AB222" s="64">
        <f>Y222</f>
        <v>6120</v>
      </c>
      <c r="AC222" s="65"/>
      <c r="AD222" s="65"/>
      <c r="AE222" s="65"/>
      <c r="AF222" s="64">
        <f>AA222+AC222</f>
        <v>4080</v>
      </c>
      <c r="AG222" s="65"/>
      <c r="AH222" s="64">
        <f>AB222</f>
        <v>6120</v>
      </c>
      <c r="AI222" s="65"/>
      <c r="AJ222" s="65"/>
      <c r="AK222" s="64">
        <f>AF222+AI222</f>
        <v>4080</v>
      </c>
      <c r="AL222" s="64">
        <f>AG222</f>
        <v>0</v>
      </c>
      <c r="AM222" s="64">
        <f>AH222+AJ222</f>
        <v>6120</v>
      </c>
      <c r="AN222" s="64">
        <f>AO222-AM222</f>
        <v>-6120</v>
      </c>
      <c r="AO222" s="65"/>
      <c r="AP222" s="65"/>
      <c r="AQ222" s="65"/>
      <c r="AR222" s="65"/>
      <c r="AS222" s="65"/>
      <c r="AT222" s="64">
        <f>AO222+AR222</f>
        <v>0</v>
      </c>
      <c r="AU222" s="64">
        <f>AQ222+AS222</f>
        <v>0</v>
      </c>
      <c r="AV222" s="65"/>
      <c r="AW222" s="65"/>
      <c r="AX222" s="64">
        <f>AR222+AU222</f>
        <v>0</v>
      </c>
      <c r="AY222" s="64">
        <f>AT222+AV222</f>
        <v>0</v>
      </c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4">
        <f>BR222-BP222</f>
        <v>4080</v>
      </c>
      <c r="BR222" s="64">
        <v>4080</v>
      </c>
      <c r="BS222" s="64">
        <v>4080</v>
      </c>
      <c r="BT222" s="13"/>
      <c r="BU222" s="13"/>
      <c r="BV222" s="13"/>
      <c r="BW222" s="13"/>
    </row>
    <row r="223" spans="1:75" s="14" customFormat="1" ht="33" customHeight="1" hidden="1">
      <c r="A223" s="66" t="s">
        <v>293</v>
      </c>
      <c r="B223" s="72" t="s">
        <v>159</v>
      </c>
      <c r="C223" s="72" t="s">
        <v>130</v>
      </c>
      <c r="D223" s="73" t="s">
        <v>276</v>
      </c>
      <c r="E223" s="72"/>
      <c r="F223" s="64"/>
      <c r="G223" s="64"/>
      <c r="H223" s="65"/>
      <c r="I223" s="65"/>
      <c r="J223" s="65"/>
      <c r="K223" s="65"/>
      <c r="L223" s="65"/>
      <c r="M223" s="64"/>
      <c r="N223" s="64">
        <f aca="true" t="shared" si="167" ref="N223:AD224">N224</f>
        <v>2040</v>
      </c>
      <c r="O223" s="64">
        <f t="shared" si="167"/>
        <v>2040</v>
      </c>
      <c r="P223" s="64">
        <f t="shared" si="167"/>
        <v>0</v>
      </c>
      <c r="Q223" s="64">
        <f t="shared" si="167"/>
        <v>0</v>
      </c>
      <c r="R223" s="64">
        <f t="shared" si="167"/>
        <v>0</v>
      </c>
      <c r="S223" s="64">
        <f t="shared" si="167"/>
        <v>0</v>
      </c>
      <c r="T223" s="64">
        <f t="shared" si="167"/>
        <v>2040</v>
      </c>
      <c r="U223" s="64">
        <f t="shared" si="167"/>
        <v>0</v>
      </c>
      <c r="V223" s="64">
        <f t="shared" si="167"/>
        <v>0</v>
      </c>
      <c r="W223" s="64">
        <f t="shared" si="167"/>
        <v>0</v>
      </c>
      <c r="X223" s="64">
        <f t="shared" si="167"/>
        <v>2040</v>
      </c>
      <c r="Y223" s="64">
        <f t="shared" si="167"/>
        <v>0</v>
      </c>
      <c r="Z223" s="64">
        <f t="shared" si="167"/>
        <v>0</v>
      </c>
      <c r="AA223" s="64">
        <f t="shared" si="167"/>
        <v>2040</v>
      </c>
      <c r="AB223" s="64">
        <f t="shared" si="167"/>
        <v>0</v>
      </c>
      <c r="AC223" s="64">
        <f t="shared" si="167"/>
        <v>0</v>
      </c>
      <c r="AD223" s="64">
        <f t="shared" si="167"/>
        <v>0</v>
      </c>
      <c r="AE223" s="64"/>
      <c r="AF223" s="64">
        <f aca="true" t="shared" si="168" ref="AC223:AQ224">AF224</f>
        <v>2040</v>
      </c>
      <c r="AG223" s="64">
        <f t="shared" si="168"/>
        <v>0</v>
      </c>
      <c r="AH223" s="64">
        <f t="shared" si="168"/>
        <v>0</v>
      </c>
      <c r="AI223" s="64">
        <f t="shared" si="168"/>
        <v>0</v>
      </c>
      <c r="AJ223" s="64">
        <f t="shared" si="168"/>
        <v>0</v>
      </c>
      <c r="AK223" s="64">
        <f t="shared" si="168"/>
        <v>2040</v>
      </c>
      <c r="AL223" s="64">
        <f t="shared" si="168"/>
        <v>0</v>
      </c>
      <c r="AM223" s="64">
        <f t="shared" si="168"/>
        <v>0</v>
      </c>
      <c r="AN223" s="64">
        <f t="shared" si="168"/>
        <v>0</v>
      </c>
      <c r="AO223" s="64">
        <f t="shared" si="168"/>
        <v>0</v>
      </c>
      <c r="AP223" s="64">
        <f t="shared" si="168"/>
        <v>0</v>
      </c>
      <c r="AQ223" s="64">
        <f t="shared" si="168"/>
        <v>0</v>
      </c>
      <c r="AR223" s="64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87"/>
      <c r="BR223" s="65"/>
      <c r="BS223" s="65"/>
      <c r="BT223" s="13"/>
      <c r="BU223" s="13"/>
      <c r="BV223" s="13"/>
      <c r="BW223" s="13"/>
    </row>
    <row r="224" spans="1:75" s="14" customFormat="1" ht="82.5" customHeight="1" hidden="1">
      <c r="A224" s="66" t="s">
        <v>295</v>
      </c>
      <c r="B224" s="72" t="s">
        <v>159</v>
      </c>
      <c r="C224" s="72" t="s">
        <v>130</v>
      </c>
      <c r="D224" s="73" t="s">
        <v>277</v>
      </c>
      <c r="E224" s="72"/>
      <c r="F224" s="64"/>
      <c r="G224" s="64"/>
      <c r="H224" s="65"/>
      <c r="I224" s="65"/>
      <c r="J224" s="65"/>
      <c r="K224" s="65"/>
      <c r="L224" s="65"/>
      <c r="M224" s="64"/>
      <c r="N224" s="64">
        <f t="shared" si="167"/>
        <v>2040</v>
      </c>
      <c r="O224" s="64">
        <f t="shared" si="167"/>
        <v>2040</v>
      </c>
      <c r="P224" s="64">
        <f t="shared" si="167"/>
        <v>0</v>
      </c>
      <c r="Q224" s="64">
        <f t="shared" si="167"/>
        <v>0</v>
      </c>
      <c r="R224" s="64">
        <f t="shared" si="167"/>
        <v>0</v>
      </c>
      <c r="S224" s="64">
        <f t="shared" si="167"/>
        <v>0</v>
      </c>
      <c r="T224" s="64">
        <f t="shared" si="167"/>
        <v>2040</v>
      </c>
      <c r="U224" s="64">
        <f t="shared" si="167"/>
        <v>0</v>
      </c>
      <c r="V224" s="64">
        <f t="shared" si="167"/>
        <v>0</v>
      </c>
      <c r="W224" s="64">
        <f t="shared" si="167"/>
        <v>0</v>
      </c>
      <c r="X224" s="64">
        <f t="shared" si="167"/>
        <v>2040</v>
      </c>
      <c r="Y224" s="64">
        <f t="shared" si="167"/>
        <v>0</v>
      </c>
      <c r="Z224" s="64">
        <f t="shared" si="167"/>
        <v>0</v>
      </c>
      <c r="AA224" s="64">
        <f t="shared" si="167"/>
        <v>2040</v>
      </c>
      <c r="AB224" s="64">
        <f t="shared" si="167"/>
        <v>0</v>
      </c>
      <c r="AC224" s="64">
        <f t="shared" si="168"/>
        <v>0</v>
      </c>
      <c r="AD224" s="64">
        <f t="shared" si="168"/>
        <v>0</v>
      </c>
      <c r="AE224" s="64"/>
      <c r="AF224" s="64">
        <f t="shared" si="168"/>
        <v>2040</v>
      </c>
      <c r="AG224" s="64">
        <f t="shared" si="168"/>
        <v>0</v>
      </c>
      <c r="AH224" s="64">
        <f t="shared" si="168"/>
        <v>0</v>
      </c>
      <c r="AI224" s="64">
        <f t="shared" si="168"/>
        <v>0</v>
      </c>
      <c r="AJ224" s="64">
        <f t="shared" si="168"/>
        <v>0</v>
      </c>
      <c r="AK224" s="64">
        <f t="shared" si="168"/>
        <v>2040</v>
      </c>
      <c r="AL224" s="64">
        <f t="shared" si="168"/>
        <v>0</v>
      </c>
      <c r="AM224" s="64">
        <f t="shared" si="168"/>
        <v>0</v>
      </c>
      <c r="AN224" s="64">
        <f t="shared" si="168"/>
        <v>0</v>
      </c>
      <c r="AO224" s="64">
        <f t="shared" si="168"/>
        <v>0</v>
      </c>
      <c r="AP224" s="64">
        <f t="shared" si="168"/>
        <v>0</v>
      </c>
      <c r="AQ224" s="64">
        <f t="shared" si="168"/>
        <v>0</v>
      </c>
      <c r="AR224" s="64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87"/>
      <c r="BR224" s="65"/>
      <c r="BS224" s="65"/>
      <c r="BT224" s="13"/>
      <c r="BU224" s="13"/>
      <c r="BV224" s="13"/>
      <c r="BW224" s="13"/>
    </row>
    <row r="225" spans="1:75" s="14" customFormat="1" ht="99" hidden="1">
      <c r="A225" s="66" t="s">
        <v>241</v>
      </c>
      <c r="B225" s="72" t="s">
        <v>159</v>
      </c>
      <c r="C225" s="72" t="s">
        <v>130</v>
      </c>
      <c r="D225" s="73" t="s">
        <v>277</v>
      </c>
      <c r="E225" s="72" t="s">
        <v>145</v>
      </c>
      <c r="F225" s="64"/>
      <c r="G225" s="64"/>
      <c r="H225" s="65"/>
      <c r="I225" s="65"/>
      <c r="J225" s="65"/>
      <c r="K225" s="65"/>
      <c r="L225" s="65"/>
      <c r="M225" s="64"/>
      <c r="N225" s="64">
        <f>O225-M225</f>
        <v>2040</v>
      </c>
      <c r="O225" s="64">
        <v>2040</v>
      </c>
      <c r="P225" s="64"/>
      <c r="Q225" s="64"/>
      <c r="R225" s="65"/>
      <c r="S225" s="65"/>
      <c r="T225" s="64">
        <f>O225+R225</f>
        <v>2040</v>
      </c>
      <c r="U225" s="64">
        <f>Q225+S225</f>
        <v>0</v>
      </c>
      <c r="V225" s="65"/>
      <c r="W225" s="65"/>
      <c r="X225" s="64">
        <f>T225+V225</f>
        <v>2040</v>
      </c>
      <c r="Y225" s="64">
        <f>U225+W225</f>
        <v>0</v>
      </c>
      <c r="Z225" s="65"/>
      <c r="AA225" s="64">
        <f>X225+Z225</f>
        <v>2040</v>
      </c>
      <c r="AB225" s="64">
        <f>Y225</f>
        <v>0</v>
      </c>
      <c r="AC225" s="65"/>
      <c r="AD225" s="65"/>
      <c r="AE225" s="65"/>
      <c r="AF225" s="64">
        <f>AA225+AC225</f>
        <v>2040</v>
      </c>
      <c r="AG225" s="65"/>
      <c r="AH225" s="64">
        <f>AB225</f>
        <v>0</v>
      </c>
      <c r="AI225" s="65"/>
      <c r="AJ225" s="65"/>
      <c r="AK225" s="64">
        <f>AF225+AI225</f>
        <v>2040</v>
      </c>
      <c r="AL225" s="64">
        <f>AG225</f>
        <v>0</v>
      </c>
      <c r="AM225" s="64">
        <f>AH225+AJ225</f>
        <v>0</v>
      </c>
      <c r="AN225" s="64">
        <f>AO225-AM225</f>
        <v>0</v>
      </c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87"/>
      <c r="BR225" s="65"/>
      <c r="BS225" s="65"/>
      <c r="BT225" s="13"/>
      <c r="BU225" s="13"/>
      <c r="BV225" s="13"/>
      <c r="BW225" s="13"/>
    </row>
    <row r="226" spans="1:75" s="14" customFormat="1" ht="110.25" customHeight="1">
      <c r="A226" s="66" t="s">
        <v>399</v>
      </c>
      <c r="B226" s="72" t="s">
        <v>159</v>
      </c>
      <c r="C226" s="72" t="s">
        <v>130</v>
      </c>
      <c r="D226" s="73" t="s">
        <v>398</v>
      </c>
      <c r="E226" s="72"/>
      <c r="F226" s="64"/>
      <c r="G226" s="64"/>
      <c r="H226" s="65"/>
      <c r="I226" s="65"/>
      <c r="J226" s="65"/>
      <c r="K226" s="65"/>
      <c r="L226" s="65"/>
      <c r="M226" s="64"/>
      <c r="N226" s="64"/>
      <c r="O226" s="64"/>
      <c r="P226" s="64"/>
      <c r="Q226" s="64"/>
      <c r="R226" s="65"/>
      <c r="S226" s="65"/>
      <c r="T226" s="64"/>
      <c r="U226" s="64"/>
      <c r="V226" s="65"/>
      <c r="W226" s="65"/>
      <c r="X226" s="64"/>
      <c r="Y226" s="64"/>
      <c r="Z226" s="65"/>
      <c r="AA226" s="64"/>
      <c r="AB226" s="64"/>
      <c r="AC226" s="65"/>
      <c r="AD226" s="65"/>
      <c r="AE226" s="65"/>
      <c r="AF226" s="64"/>
      <c r="AG226" s="65"/>
      <c r="AH226" s="64"/>
      <c r="AI226" s="65"/>
      <c r="AJ226" s="65"/>
      <c r="AK226" s="64"/>
      <c r="AL226" s="64"/>
      <c r="AM226" s="64"/>
      <c r="AN226" s="64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4">
        <f aca="true" t="shared" si="169" ref="BQ226:BS227">BQ227</f>
        <v>1796</v>
      </c>
      <c r="BR226" s="64">
        <f t="shared" si="169"/>
        <v>1796</v>
      </c>
      <c r="BS226" s="64">
        <f t="shared" si="169"/>
        <v>1796</v>
      </c>
      <c r="BT226" s="13"/>
      <c r="BU226" s="13"/>
      <c r="BV226" s="13"/>
      <c r="BW226" s="13"/>
    </row>
    <row r="227" spans="1:75" s="14" customFormat="1" ht="174" customHeight="1">
      <c r="A227" s="120" t="s">
        <v>439</v>
      </c>
      <c r="B227" s="72" t="s">
        <v>159</v>
      </c>
      <c r="C227" s="72" t="s">
        <v>130</v>
      </c>
      <c r="D227" s="73" t="s">
        <v>440</v>
      </c>
      <c r="E227" s="72"/>
      <c r="F227" s="64"/>
      <c r="G227" s="64"/>
      <c r="H227" s="65"/>
      <c r="I227" s="65"/>
      <c r="J227" s="65"/>
      <c r="K227" s="65"/>
      <c r="L227" s="65"/>
      <c r="M227" s="64"/>
      <c r="N227" s="64"/>
      <c r="O227" s="64"/>
      <c r="P227" s="64"/>
      <c r="Q227" s="64"/>
      <c r="R227" s="65"/>
      <c r="S227" s="65"/>
      <c r="T227" s="64"/>
      <c r="U227" s="64"/>
      <c r="V227" s="65"/>
      <c r="W227" s="65"/>
      <c r="X227" s="64"/>
      <c r="Y227" s="64"/>
      <c r="Z227" s="65"/>
      <c r="AA227" s="64"/>
      <c r="AB227" s="64"/>
      <c r="AC227" s="65"/>
      <c r="AD227" s="65"/>
      <c r="AE227" s="65"/>
      <c r="AF227" s="64"/>
      <c r="AG227" s="65"/>
      <c r="AH227" s="64"/>
      <c r="AI227" s="65"/>
      <c r="AJ227" s="65"/>
      <c r="AK227" s="64"/>
      <c r="AL227" s="64"/>
      <c r="AM227" s="64"/>
      <c r="AN227" s="64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4">
        <f t="shared" si="169"/>
        <v>1796</v>
      </c>
      <c r="BR227" s="64">
        <f t="shared" si="169"/>
        <v>1796</v>
      </c>
      <c r="BS227" s="64">
        <f t="shared" si="169"/>
        <v>1796</v>
      </c>
      <c r="BT227" s="13"/>
      <c r="BU227" s="13"/>
      <c r="BV227" s="13"/>
      <c r="BW227" s="13"/>
    </row>
    <row r="228" spans="1:75" s="14" customFormat="1" ht="89.25" customHeight="1">
      <c r="A228" s="66" t="s">
        <v>241</v>
      </c>
      <c r="B228" s="72" t="s">
        <v>159</v>
      </c>
      <c r="C228" s="72" t="s">
        <v>130</v>
      </c>
      <c r="D228" s="73" t="s">
        <v>440</v>
      </c>
      <c r="E228" s="72" t="s">
        <v>145</v>
      </c>
      <c r="F228" s="64"/>
      <c r="G228" s="64"/>
      <c r="H228" s="65"/>
      <c r="I228" s="65"/>
      <c r="J228" s="65"/>
      <c r="K228" s="65"/>
      <c r="L228" s="65"/>
      <c r="M228" s="64"/>
      <c r="N228" s="64"/>
      <c r="O228" s="64"/>
      <c r="P228" s="64"/>
      <c r="Q228" s="64"/>
      <c r="R228" s="65"/>
      <c r="S228" s="65"/>
      <c r="T228" s="64"/>
      <c r="U228" s="64"/>
      <c r="V228" s="65"/>
      <c r="W228" s="65"/>
      <c r="X228" s="64"/>
      <c r="Y228" s="64"/>
      <c r="Z228" s="65"/>
      <c r="AA228" s="64"/>
      <c r="AB228" s="64"/>
      <c r="AC228" s="65"/>
      <c r="AD228" s="65"/>
      <c r="AE228" s="65"/>
      <c r="AF228" s="64"/>
      <c r="AG228" s="65"/>
      <c r="AH228" s="64"/>
      <c r="AI228" s="65"/>
      <c r="AJ228" s="65"/>
      <c r="AK228" s="64"/>
      <c r="AL228" s="64"/>
      <c r="AM228" s="64"/>
      <c r="AN228" s="64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4">
        <f>BR228-BP228</f>
        <v>1796</v>
      </c>
      <c r="BR228" s="64">
        <v>1796</v>
      </c>
      <c r="BS228" s="64">
        <v>1796</v>
      </c>
      <c r="BT228" s="13"/>
      <c r="BU228" s="13"/>
      <c r="BV228" s="13"/>
      <c r="BW228" s="13"/>
    </row>
    <row r="229" spans="1:75" s="14" customFormat="1" ht="66">
      <c r="A229" s="66" t="s">
        <v>457</v>
      </c>
      <c r="B229" s="72" t="s">
        <v>159</v>
      </c>
      <c r="C229" s="72" t="s">
        <v>130</v>
      </c>
      <c r="D229" s="73" t="s">
        <v>458</v>
      </c>
      <c r="E229" s="72"/>
      <c r="F229" s="64"/>
      <c r="G229" s="64"/>
      <c r="H229" s="65"/>
      <c r="I229" s="65"/>
      <c r="J229" s="65"/>
      <c r="K229" s="65"/>
      <c r="L229" s="65"/>
      <c r="M229" s="64"/>
      <c r="N229" s="64"/>
      <c r="O229" s="64"/>
      <c r="P229" s="64"/>
      <c r="Q229" s="64"/>
      <c r="R229" s="65"/>
      <c r="S229" s="65"/>
      <c r="T229" s="64"/>
      <c r="U229" s="64"/>
      <c r="V229" s="65"/>
      <c r="W229" s="65"/>
      <c r="X229" s="64"/>
      <c r="Y229" s="64"/>
      <c r="Z229" s="65"/>
      <c r="AA229" s="64"/>
      <c r="AB229" s="64"/>
      <c r="AC229" s="65"/>
      <c r="AD229" s="65"/>
      <c r="AE229" s="65"/>
      <c r="AF229" s="64"/>
      <c r="AG229" s="65"/>
      <c r="AH229" s="64"/>
      <c r="AI229" s="65"/>
      <c r="AJ229" s="65"/>
      <c r="AK229" s="64"/>
      <c r="AL229" s="64"/>
      <c r="AM229" s="64"/>
      <c r="AN229" s="64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4">
        <f>BQ230</f>
        <v>6657</v>
      </c>
      <c r="BR229" s="64">
        <f>BR230</f>
        <v>6657</v>
      </c>
      <c r="BS229" s="64">
        <f>BS230</f>
        <v>12472</v>
      </c>
      <c r="BT229" s="13"/>
      <c r="BU229" s="13"/>
      <c r="BV229" s="13"/>
      <c r="BW229" s="13"/>
    </row>
    <row r="230" spans="1:75" s="14" customFormat="1" ht="88.5" customHeight="1">
      <c r="A230" s="66" t="s">
        <v>240</v>
      </c>
      <c r="B230" s="72" t="s">
        <v>159</v>
      </c>
      <c r="C230" s="72" t="s">
        <v>130</v>
      </c>
      <c r="D230" s="73" t="s">
        <v>458</v>
      </c>
      <c r="E230" s="72" t="s">
        <v>153</v>
      </c>
      <c r="F230" s="64"/>
      <c r="G230" s="64"/>
      <c r="H230" s="65"/>
      <c r="I230" s="65"/>
      <c r="J230" s="65"/>
      <c r="K230" s="65"/>
      <c r="L230" s="65"/>
      <c r="M230" s="64"/>
      <c r="N230" s="64"/>
      <c r="O230" s="64"/>
      <c r="P230" s="64"/>
      <c r="Q230" s="64"/>
      <c r="R230" s="65"/>
      <c r="S230" s="65"/>
      <c r="T230" s="64"/>
      <c r="U230" s="64"/>
      <c r="V230" s="65"/>
      <c r="W230" s="65"/>
      <c r="X230" s="64"/>
      <c r="Y230" s="64"/>
      <c r="Z230" s="65"/>
      <c r="AA230" s="64"/>
      <c r="AB230" s="64"/>
      <c r="AC230" s="65"/>
      <c r="AD230" s="65"/>
      <c r="AE230" s="65"/>
      <c r="AF230" s="64"/>
      <c r="AG230" s="65"/>
      <c r="AH230" s="64"/>
      <c r="AI230" s="65"/>
      <c r="AJ230" s="65"/>
      <c r="AK230" s="64"/>
      <c r="AL230" s="64"/>
      <c r="AM230" s="64"/>
      <c r="AN230" s="64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4">
        <f>BR230-BP230</f>
        <v>6657</v>
      </c>
      <c r="BR230" s="64">
        <v>6657</v>
      </c>
      <c r="BS230" s="64">
        <v>12472</v>
      </c>
      <c r="BT230" s="13"/>
      <c r="BU230" s="13"/>
      <c r="BV230" s="13"/>
      <c r="BW230" s="13"/>
    </row>
    <row r="231" spans="1:75" s="14" customFormat="1" ht="66" hidden="1">
      <c r="A231" s="66" t="s">
        <v>441</v>
      </c>
      <c r="B231" s="72" t="s">
        <v>159</v>
      </c>
      <c r="C231" s="72" t="s">
        <v>130</v>
      </c>
      <c r="D231" s="73" t="s">
        <v>442</v>
      </c>
      <c r="E231" s="72"/>
      <c r="F231" s="64"/>
      <c r="G231" s="64"/>
      <c r="H231" s="65"/>
      <c r="I231" s="65"/>
      <c r="J231" s="65"/>
      <c r="K231" s="65"/>
      <c r="L231" s="65"/>
      <c r="M231" s="64"/>
      <c r="N231" s="64"/>
      <c r="O231" s="64"/>
      <c r="P231" s="64"/>
      <c r="Q231" s="64"/>
      <c r="R231" s="65"/>
      <c r="S231" s="65"/>
      <c r="T231" s="64"/>
      <c r="U231" s="64"/>
      <c r="V231" s="65"/>
      <c r="W231" s="65"/>
      <c r="X231" s="64"/>
      <c r="Y231" s="64"/>
      <c r="Z231" s="65"/>
      <c r="AA231" s="64"/>
      <c r="AB231" s="64"/>
      <c r="AC231" s="65"/>
      <c r="AD231" s="65"/>
      <c r="AE231" s="65"/>
      <c r="AF231" s="64"/>
      <c r="AG231" s="65"/>
      <c r="AH231" s="64"/>
      <c r="AI231" s="65"/>
      <c r="AJ231" s="65"/>
      <c r="AK231" s="64"/>
      <c r="AL231" s="64"/>
      <c r="AM231" s="64"/>
      <c r="AN231" s="64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4">
        <f>BQ232</f>
        <v>0</v>
      </c>
      <c r="BR231" s="64">
        <f>BR232</f>
        <v>0</v>
      </c>
      <c r="BS231" s="64">
        <f>BS232</f>
        <v>0</v>
      </c>
      <c r="BT231" s="13"/>
      <c r="BU231" s="13"/>
      <c r="BV231" s="13"/>
      <c r="BW231" s="13"/>
    </row>
    <row r="232" spans="1:75" s="14" customFormat="1" ht="66" hidden="1">
      <c r="A232" s="94" t="s">
        <v>140</v>
      </c>
      <c r="B232" s="72" t="s">
        <v>159</v>
      </c>
      <c r="C232" s="72" t="s">
        <v>130</v>
      </c>
      <c r="D232" s="73" t="s">
        <v>442</v>
      </c>
      <c r="E232" s="72" t="s">
        <v>141</v>
      </c>
      <c r="F232" s="64"/>
      <c r="G232" s="64"/>
      <c r="H232" s="65"/>
      <c r="I232" s="65"/>
      <c r="J232" s="65"/>
      <c r="K232" s="65"/>
      <c r="L232" s="65"/>
      <c r="M232" s="64"/>
      <c r="N232" s="64"/>
      <c r="O232" s="64"/>
      <c r="P232" s="64"/>
      <c r="Q232" s="64"/>
      <c r="R232" s="65"/>
      <c r="S232" s="65"/>
      <c r="T232" s="64"/>
      <c r="U232" s="64"/>
      <c r="V232" s="65"/>
      <c r="W232" s="65"/>
      <c r="X232" s="64"/>
      <c r="Y232" s="64"/>
      <c r="Z232" s="65"/>
      <c r="AA232" s="64"/>
      <c r="AB232" s="64"/>
      <c r="AC232" s="65"/>
      <c r="AD232" s="65"/>
      <c r="AE232" s="65"/>
      <c r="AF232" s="64"/>
      <c r="AG232" s="65"/>
      <c r="AH232" s="64"/>
      <c r="AI232" s="65"/>
      <c r="AJ232" s="65"/>
      <c r="AK232" s="64"/>
      <c r="AL232" s="64"/>
      <c r="AM232" s="64"/>
      <c r="AN232" s="64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4">
        <f>BR232-BP232</f>
        <v>0</v>
      </c>
      <c r="BR232" s="64"/>
      <c r="BS232" s="64"/>
      <c r="BT232" s="13"/>
      <c r="BU232" s="13"/>
      <c r="BV232" s="13"/>
      <c r="BW232" s="13"/>
    </row>
    <row r="233" spans="1:75" s="14" customFormat="1" ht="143.25" customHeight="1">
      <c r="A233" s="120" t="s">
        <v>443</v>
      </c>
      <c r="B233" s="72" t="s">
        <v>159</v>
      </c>
      <c r="C233" s="72" t="s">
        <v>130</v>
      </c>
      <c r="D233" s="73" t="s">
        <v>444</v>
      </c>
      <c r="E233" s="72"/>
      <c r="F233" s="64"/>
      <c r="G233" s="64"/>
      <c r="H233" s="65"/>
      <c r="I233" s="65"/>
      <c r="J233" s="65"/>
      <c r="K233" s="65"/>
      <c r="L233" s="65"/>
      <c r="M233" s="64"/>
      <c r="N233" s="64"/>
      <c r="O233" s="64"/>
      <c r="P233" s="64"/>
      <c r="Q233" s="64"/>
      <c r="R233" s="65"/>
      <c r="S233" s="65"/>
      <c r="T233" s="64"/>
      <c r="U233" s="64"/>
      <c r="V233" s="65"/>
      <c r="W233" s="65"/>
      <c r="X233" s="64"/>
      <c r="Y233" s="64"/>
      <c r="Z233" s="65"/>
      <c r="AA233" s="64"/>
      <c r="AB233" s="64"/>
      <c r="AC233" s="65"/>
      <c r="AD233" s="65"/>
      <c r="AE233" s="65"/>
      <c r="AF233" s="64"/>
      <c r="AG233" s="65"/>
      <c r="AH233" s="64"/>
      <c r="AI233" s="65"/>
      <c r="AJ233" s="65"/>
      <c r="AK233" s="64"/>
      <c r="AL233" s="64"/>
      <c r="AM233" s="64"/>
      <c r="AN233" s="64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4">
        <f aca="true" t="shared" si="170" ref="BQ233:BS234">BQ234</f>
        <v>1764</v>
      </c>
      <c r="BR233" s="64">
        <f t="shared" si="170"/>
        <v>1764</v>
      </c>
      <c r="BS233" s="64">
        <f t="shared" si="170"/>
        <v>11225</v>
      </c>
      <c r="BT233" s="13"/>
      <c r="BU233" s="13"/>
      <c r="BV233" s="13"/>
      <c r="BW233" s="13"/>
    </row>
    <row r="234" spans="1:75" s="14" customFormat="1" ht="210.75" customHeight="1">
      <c r="A234" s="66" t="s">
        <v>445</v>
      </c>
      <c r="B234" s="72" t="s">
        <v>159</v>
      </c>
      <c r="C234" s="72" t="s">
        <v>130</v>
      </c>
      <c r="D234" s="73" t="s">
        <v>446</v>
      </c>
      <c r="E234" s="72"/>
      <c r="F234" s="64"/>
      <c r="G234" s="64"/>
      <c r="H234" s="65"/>
      <c r="I234" s="65"/>
      <c r="J234" s="65"/>
      <c r="K234" s="65"/>
      <c r="L234" s="65"/>
      <c r="M234" s="64"/>
      <c r="N234" s="64"/>
      <c r="O234" s="64"/>
      <c r="P234" s="64"/>
      <c r="Q234" s="64"/>
      <c r="R234" s="65"/>
      <c r="S234" s="65"/>
      <c r="T234" s="64"/>
      <c r="U234" s="64"/>
      <c r="V234" s="65"/>
      <c r="W234" s="65"/>
      <c r="X234" s="64"/>
      <c r="Y234" s="64"/>
      <c r="Z234" s="65"/>
      <c r="AA234" s="64"/>
      <c r="AB234" s="64"/>
      <c r="AC234" s="65"/>
      <c r="AD234" s="65"/>
      <c r="AE234" s="65"/>
      <c r="AF234" s="64"/>
      <c r="AG234" s="65"/>
      <c r="AH234" s="64"/>
      <c r="AI234" s="65"/>
      <c r="AJ234" s="65"/>
      <c r="AK234" s="64"/>
      <c r="AL234" s="64"/>
      <c r="AM234" s="64"/>
      <c r="AN234" s="64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4">
        <f t="shared" si="170"/>
        <v>1764</v>
      </c>
      <c r="BR234" s="64">
        <f t="shared" si="170"/>
        <v>1764</v>
      </c>
      <c r="BS234" s="64">
        <f t="shared" si="170"/>
        <v>11225</v>
      </c>
      <c r="BT234" s="13"/>
      <c r="BU234" s="13"/>
      <c r="BV234" s="13"/>
      <c r="BW234" s="13"/>
    </row>
    <row r="235" spans="1:75" s="14" customFormat="1" ht="90" customHeight="1">
      <c r="A235" s="94" t="s">
        <v>241</v>
      </c>
      <c r="B235" s="72" t="s">
        <v>159</v>
      </c>
      <c r="C235" s="72" t="s">
        <v>130</v>
      </c>
      <c r="D235" s="73" t="s">
        <v>446</v>
      </c>
      <c r="E235" s="72" t="s">
        <v>145</v>
      </c>
      <c r="F235" s="64"/>
      <c r="G235" s="64"/>
      <c r="H235" s="65"/>
      <c r="I235" s="65"/>
      <c r="J235" s="65"/>
      <c r="K235" s="65"/>
      <c r="L235" s="65"/>
      <c r="M235" s="64"/>
      <c r="N235" s="64"/>
      <c r="O235" s="64"/>
      <c r="P235" s="64"/>
      <c r="Q235" s="64"/>
      <c r="R235" s="65"/>
      <c r="S235" s="65"/>
      <c r="T235" s="64"/>
      <c r="U235" s="64"/>
      <c r="V235" s="65"/>
      <c r="W235" s="65"/>
      <c r="X235" s="64"/>
      <c r="Y235" s="64"/>
      <c r="Z235" s="65"/>
      <c r="AA235" s="64"/>
      <c r="AB235" s="64"/>
      <c r="AC235" s="65"/>
      <c r="AD235" s="65"/>
      <c r="AE235" s="65"/>
      <c r="AF235" s="64"/>
      <c r="AG235" s="65"/>
      <c r="AH235" s="64"/>
      <c r="AI235" s="65"/>
      <c r="AJ235" s="65"/>
      <c r="AK235" s="64"/>
      <c r="AL235" s="64"/>
      <c r="AM235" s="64"/>
      <c r="AN235" s="64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4">
        <f>BR235-BP235</f>
        <v>1764</v>
      </c>
      <c r="BR235" s="64">
        <f>906+858</f>
        <v>1764</v>
      </c>
      <c r="BS235" s="64">
        <f>9461+906+858</f>
        <v>11225</v>
      </c>
      <c r="BT235" s="13"/>
      <c r="BU235" s="13"/>
      <c r="BV235" s="13"/>
      <c r="BW235" s="13"/>
    </row>
    <row r="236" spans="1:75" s="14" customFormat="1" ht="94.5" customHeight="1">
      <c r="A236" s="94" t="s">
        <v>447</v>
      </c>
      <c r="B236" s="72" t="s">
        <v>159</v>
      </c>
      <c r="C236" s="72" t="s">
        <v>130</v>
      </c>
      <c r="D236" s="73" t="s">
        <v>448</v>
      </c>
      <c r="E236" s="72"/>
      <c r="F236" s="64"/>
      <c r="G236" s="64"/>
      <c r="H236" s="65"/>
      <c r="I236" s="65"/>
      <c r="J236" s="65"/>
      <c r="K236" s="65"/>
      <c r="L236" s="65"/>
      <c r="M236" s="64"/>
      <c r="N236" s="64"/>
      <c r="O236" s="64"/>
      <c r="P236" s="64"/>
      <c r="Q236" s="64"/>
      <c r="R236" s="65"/>
      <c r="S236" s="65"/>
      <c r="T236" s="64"/>
      <c r="U236" s="64"/>
      <c r="V236" s="65"/>
      <c r="W236" s="65"/>
      <c r="X236" s="64"/>
      <c r="Y236" s="64"/>
      <c r="Z236" s="65"/>
      <c r="AA236" s="64"/>
      <c r="AB236" s="64"/>
      <c r="AC236" s="65"/>
      <c r="AD236" s="65"/>
      <c r="AE236" s="65"/>
      <c r="AF236" s="64"/>
      <c r="AG236" s="65"/>
      <c r="AH236" s="64"/>
      <c r="AI236" s="65"/>
      <c r="AJ236" s="65"/>
      <c r="AK236" s="64"/>
      <c r="AL236" s="64"/>
      <c r="AM236" s="64"/>
      <c r="AN236" s="64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4">
        <f aca="true" t="shared" si="171" ref="BQ236:BS237">BQ237</f>
        <v>5997</v>
      </c>
      <c r="BR236" s="64">
        <f t="shared" si="171"/>
        <v>5997</v>
      </c>
      <c r="BS236" s="64">
        <f t="shared" si="171"/>
        <v>5997</v>
      </c>
      <c r="BT236" s="13"/>
      <c r="BU236" s="13"/>
      <c r="BV236" s="13"/>
      <c r="BW236" s="13"/>
    </row>
    <row r="237" spans="1:75" s="14" customFormat="1" ht="138" customHeight="1">
      <c r="A237" s="123" t="s">
        <v>449</v>
      </c>
      <c r="B237" s="72" t="s">
        <v>159</v>
      </c>
      <c r="C237" s="72" t="s">
        <v>130</v>
      </c>
      <c r="D237" s="73" t="s">
        <v>450</v>
      </c>
      <c r="E237" s="72"/>
      <c r="F237" s="64"/>
      <c r="G237" s="64"/>
      <c r="H237" s="65"/>
      <c r="I237" s="65"/>
      <c r="J237" s="65"/>
      <c r="K237" s="65"/>
      <c r="L237" s="65"/>
      <c r="M237" s="64"/>
      <c r="N237" s="64"/>
      <c r="O237" s="64"/>
      <c r="P237" s="64"/>
      <c r="Q237" s="64"/>
      <c r="R237" s="65"/>
      <c r="S237" s="65"/>
      <c r="T237" s="64"/>
      <c r="U237" s="64"/>
      <c r="V237" s="65"/>
      <c r="W237" s="65"/>
      <c r="X237" s="64"/>
      <c r="Y237" s="64"/>
      <c r="Z237" s="65"/>
      <c r="AA237" s="64"/>
      <c r="AB237" s="64"/>
      <c r="AC237" s="65"/>
      <c r="AD237" s="65"/>
      <c r="AE237" s="65"/>
      <c r="AF237" s="64"/>
      <c r="AG237" s="65"/>
      <c r="AH237" s="64"/>
      <c r="AI237" s="65"/>
      <c r="AJ237" s="65"/>
      <c r="AK237" s="64"/>
      <c r="AL237" s="64"/>
      <c r="AM237" s="64"/>
      <c r="AN237" s="64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4">
        <f t="shared" si="171"/>
        <v>5997</v>
      </c>
      <c r="BR237" s="64">
        <f t="shared" si="171"/>
        <v>5997</v>
      </c>
      <c r="BS237" s="64">
        <f t="shared" si="171"/>
        <v>5997</v>
      </c>
      <c r="BT237" s="13"/>
      <c r="BU237" s="13"/>
      <c r="BV237" s="13"/>
      <c r="BW237" s="13"/>
    </row>
    <row r="238" spans="1:75" s="14" customFormat="1" ht="87" customHeight="1">
      <c r="A238" s="94" t="s">
        <v>241</v>
      </c>
      <c r="B238" s="72" t="s">
        <v>159</v>
      </c>
      <c r="C238" s="72" t="s">
        <v>130</v>
      </c>
      <c r="D238" s="73" t="s">
        <v>450</v>
      </c>
      <c r="E238" s="72" t="s">
        <v>145</v>
      </c>
      <c r="F238" s="64"/>
      <c r="G238" s="64"/>
      <c r="H238" s="65"/>
      <c r="I238" s="65"/>
      <c r="J238" s="65"/>
      <c r="K238" s="65"/>
      <c r="L238" s="65"/>
      <c r="M238" s="64"/>
      <c r="N238" s="64"/>
      <c r="O238" s="64"/>
      <c r="P238" s="64"/>
      <c r="Q238" s="64"/>
      <c r="R238" s="65"/>
      <c r="S238" s="65"/>
      <c r="T238" s="64"/>
      <c r="U238" s="64"/>
      <c r="V238" s="65"/>
      <c r="W238" s="65"/>
      <c r="X238" s="64"/>
      <c r="Y238" s="64"/>
      <c r="Z238" s="65"/>
      <c r="AA238" s="64"/>
      <c r="AB238" s="64"/>
      <c r="AC238" s="65"/>
      <c r="AD238" s="65"/>
      <c r="AE238" s="65"/>
      <c r="AF238" s="64"/>
      <c r="AG238" s="65"/>
      <c r="AH238" s="64"/>
      <c r="AI238" s="65"/>
      <c r="AJ238" s="65"/>
      <c r="AK238" s="64"/>
      <c r="AL238" s="64"/>
      <c r="AM238" s="64"/>
      <c r="AN238" s="64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4">
        <f>BR238-BP238</f>
        <v>5997</v>
      </c>
      <c r="BR238" s="64">
        <v>5997</v>
      </c>
      <c r="BS238" s="64">
        <v>5997</v>
      </c>
      <c r="BT238" s="13"/>
      <c r="BU238" s="13"/>
      <c r="BV238" s="13"/>
      <c r="BW238" s="13"/>
    </row>
    <row r="239" spans="1:75" s="16" customFormat="1" ht="15.75" customHeight="1">
      <c r="A239" s="66"/>
      <c r="B239" s="72"/>
      <c r="C239" s="72"/>
      <c r="D239" s="124"/>
      <c r="E239" s="72"/>
      <c r="F239" s="64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4"/>
      <c r="AL239" s="64"/>
      <c r="AM239" s="64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7"/>
      <c r="BR239" s="68"/>
      <c r="BS239" s="68"/>
      <c r="BT239" s="15"/>
      <c r="BU239" s="15"/>
      <c r="BV239" s="15"/>
      <c r="BW239" s="15"/>
    </row>
    <row r="240" spans="1:75" s="18" customFormat="1" ht="16.5" customHeight="1">
      <c r="A240" s="57" t="s">
        <v>57</v>
      </c>
      <c r="B240" s="58" t="s">
        <v>159</v>
      </c>
      <c r="C240" s="58" t="s">
        <v>131</v>
      </c>
      <c r="D240" s="70"/>
      <c r="E240" s="58"/>
      <c r="F240" s="71" t="e">
        <f aca="true" t="shared" si="172" ref="F240:O240">F241+F243</f>
        <v>#REF!</v>
      </c>
      <c r="G240" s="71">
        <f t="shared" si="172"/>
        <v>58368</v>
      </c>
      <c r="H240" s="71">
        <f t="shared" si="172"/>
        <v>220971</v>
      </c>
      <c r="I240" s="71">
        <f t="shared" si="172"/>
        <v>0</v>
      </c>
      <c r="J240" s="71">
        <f t="shared" si="172"/>
        <v>236885</v>
      </c>
      <c r="K240" s="71">
        <f t="shared" si="172"/>
        <v>0</v>
      </c>
      <c r="L240" s="71">
        <f t="shared" si="172"/>
        <v>0</v>
      </c>
      <c r="M240" s="71">
        <f t="shared" si="172"/>
        <v>236885</v>
      </c>
      <c r="N240" s="71">
        <f t="shared" si="172"/>
        <v>-74314</v>
      </c>
      <c r="O240" s="71">
        <f t="shared" si="172"/>
        <v>162571</v>
      </c>
      <c r="P240" s="71">
        <f aca="true" t="shared" si="173" ref="P240:Y240">P241+P243</f>
        <v>0</v>
      </c>
      <c r="Q240" s="71">
        <f t="shared" si="173"/>
        <v>164384</v>
      </c>
      <c r="R240" s="71">
        <f t="shared" si="173"/>
        <v>0</v>
      </c>
      <c r="S240" s="71">
        <f t="shared" si="173"/>
        <v>0</v>
      </c>
      <c r="T240" s="71">
        <f t="shared" si="173"/>
        <v>162571</v>
      </c>
      <c r="U240" s="71">
        <f t="shared" si="173"/>
        <v>164384</v>
      </c>
      <c r="V240" s="71">
        <f t="shared" si="173"/>
        <v>0</v>
      </c>
      <c r="W240" s="71">
        <f t="shared" si="173"/>
        <v>0</v>
      </c>
      <c r="X240" s="71">
        <f t="shared" si="173"/>
        <v>162571</v>
      </c>
      <c r="Y240" s="71">
        <f t="shared" si="173"/>
        <v>164384</v>
      </c>
      <c r="Z240" s="71">
        <f>Z241+Z243</f>
        <v>0</v>
      </c>
      <c r="AA240" s="71">
        <f>AA241+AA243</f>
        <v>162571</v>
      </c>
      <c r="AB240" s="71">
        <f>AB241+AB243</f>
        <v>164384</v>
      </c>
      <c r="AC240" s="71">
        <f>AC241+AC243</f>
        <v>3566</v>
      </c>
      <c r="AD240" s="71">
        <f>AD241+AD243</f>
        <v>3566</v>
      </c>
      <c r="AE240" s="71"/>
      <c r="AF240" s="71">
        <f aca="true" t="shared" si="174" ref="AF240:AM240">AF241+AF243</f>
        <v>166137</v>
      </c>
      <c r="AG240" s="71">
        <f t="shared" si="174"/>
        <v>3566</v>
      </c>
      <c r="AH240" s="71">
        <f t="shared" si="174"/>
        <v>164384</v>
      </c>
      <c r="AI240" s="71">
        <f t="shared" si="174"/>
        <v>0</v>
      </c>
      <c r="AJ240" s="71">
        <f t="shared" si="174"/>
        <v>0</v>
      </c>
      <c r="AK240" s="71">
        <f t="shared" si="174"/>
        <v>166137</v>
      </c>
      <c r="AL240" s="71">
        <f t="shared" si="174"/>
        <v>3566</v>
      </c>
      <c r="AM240" s="71">
        <f t="shared" si="174"/>
        <v>164384</v>
      </c>
      <c r="AN240" s="71">
        <f aca="true" t="shared" si="175" ref="AN240:AV240">AN241+AN243</f>
        <v>3060</v>
      </c>
      <c r="AO240" s="71">
        <f t="shared" si="175"/>
        <v>167444</v>
      </c>
      <c r="AP240" s="71">
        <f t="shared" si="175"/>
        <v>0</v>
      </c>
      <c r="AQ240" s="71">
        <f t="shared" si="175"/>
        <v>168881</v>
      </c>
      <c r="AR240" s="71">
        <f t="shared" si="175"/>
        <v>0</v>
      </c>
      <c r="AS240" s="71">
        <f t="shared" si="175"/>
        <v>0</v>
      </c>
      <c r="AT240" s="71">
        <f t="shared" si="175"/>
        <v>167444</v>
      </c>
      <c r="AU240" s="71">
        <f t="shared" si="175"/>
        <v>168881</v>
      </c>
      <c r="AV240" s="71">
        <f t="shared" si="175"/>
        <v>-6000</v>
      </c>
      <c r="AW240" s="71">
        <f aca="true" t="shared" si="176" ref="AW240:BC240">AW241+AW243</f>
        <v>-2300</v>
      </c>
      <c r="AX240" s="71">
        <f t="shared" si="176"/>
        <v>161444</v>
      </c>
      <c r="AY240" s="71">
        <f t="shared" si="176"/>
        <v>166581</v>
      </c>
      <c r="AZ240" s="71">
        <f t="shared" si="176"/>
        <v>0</v>
      </c>
      <c r="BA240" s="71">
        <f t="shared" si="176"/>
        <v>0</v>
      </c>
      <c r="BB240" s="71">
        <f t="shared" si="176"/>
        <v>161444</v>
      </c>
      <c r="BC240" s="71">
        <f t="shared" si="176"/>
        <v>166581</v>
      </c>
      <c r="BD240" s="77"/>
      <c r="BE240" s="77"/>
      <c r="BF240" s="71">
        <f aca="true" t="shared" si="177" ref="BF240:BP240">BF241+BF243</f>
        <v>161444</v>
      </c>
      <c r="BG240" s="71">
        <f t="shared" si="177"/>
        <v>166581</v>
      </c>
      <c r="BH240" s="71">
        <f>BH241+BH243</f>
        <v>0</v>
      </c>
      <c r="BI240" s="71">
        <f>BI241+BI243</f>
        <v>0</v>
      </c>
      <c r="BJ240" s="71">
        <f>BJ241+BJ243</f>
        <v>161444</v>
      </c>
      <c r="BK240" s="71">
        <f>BK241+BK243</f>
        <v>166581</v>
      </c>
      <c r="BL240" s="71">
        <f t="shared" si="177"/>
        <v>0</v>
      </c>
      <c r="BM240" s="71">
        <f t="shared" si="177"/>
        <v>0</v>
      </c>
      <c r="BN240" s="71">
        <f t="shared" si="177"/>
        <v>161444</v>
      </c>
      <c r="BO240" s="71"/>
      <c r="BP240" s="71">
        <f t="shared" si="177"/>
        <v>166581</v>
      </c>
      <c r="BQ240" s="71">
        <f>BQ241+BQ243+BQ261</f>
        <v>58927</v>
      </c>
      <c r="BR240" s="71">
        <f>BR241+BR243+BR261</f>
        <v>225508</v>
      </c>
      <c r="BS240" s="71">
        <f>BS241+BS243+BS261</f>
        <v>224602</v>
      </c>
      <c r="BT240" s="17"/>
      <c r="BU240" s="17"/>
      <c r="BV240" s="17"/>
      <c r="BW240" s="17"/>
    </row>
    <row r="241" spans="1:75" s="18" customFormat="1" ht="57" customHeight="1">
      <c r="A241" s="66" t="s">
        <v>152</v>
      </c>
      <c r="B241" s="72" t="s">
        <v>159</v>
      </c>
      <c r="C241" s="72" t="s">
        <v>131</v>
      </c>
      <c r="D241" s="73" t="s">
        <v>42</v>
      </c>
      <c r="E241" s="72"/>
      <c r="F241" s="74">
        <f aca="true" t="shared" si="178" ref="F241:BC241">F242</f>
        <v>17592</v>
      </c>
      <c r="G241" s="74">
        <f t="shared" si="178"/>
        <v>3251</v>
      </c>
      <c r="H241" s="74">
        <f t="shared" si="178"/>
        <v>20843</v>
      </c>
      <c r="I241" s="74">
        <f t="shared" si="178"/>
        <v>0</v>
      </c>
      <c r="J241" s="74">
        <f t="shared" si="178"/>
        <v>22551</v>
      </c>
      <c r="K241" s="74">
        <f t="shared" si="178"/>
        <v>0</v>
      </c>
      <c r="L241" s="74">
        <f t="shared" si="178"/>
        <v>0</v>
      </c>
      <c r="M241" s="74">
        <f t="shared" si="178"/>
        <v>22551</v>
      </c>
      <c r="N241" s="74">
        <f t="shared" si="178"/>
        <v>-21051</v>
      </c>
      <c r="O241" s="74">
        <f t="shared" si="178"/>
        <v>1500</v>
      </c>
      <c r="P241" s="74">
        <f t="shared" si="178"/>
        <v>0</v>
      </c>
      <c r="Q241" s="74">
        <f t="shared" si="178"/>
        <v>3313</v>
      </c>
      <c r="R241" s="74">
        <f t="shared" si="178"/>
        <v>0</v>
      </c>
      <c r="S241" s="74">
        <f t="shared" si="178"/>
        <v>0</v>
      </c>
      <c r="T241" s="74">
        <f t="shared" si="178"/>
        <v>1500</v>
      </c>
      <c r="U241" s="74">
        <f t="shared" si="178"/>
        <v>3313</v>
      </c>
      <c r="V241" s="74">
        <f t="shared" si="178"/>
        <v>0</v>
      </c>
      <c r="W241" s="74">
        <f t="shared" si="178"/>
        <v>0</v>
      </c>
      <c r="X241" s="74">
        <f t="shared" si="178"/>
        <v>1500</v>
      </c>
      <c r="Y241" s="74">
        <f t="shared" si="178"/>
        <v>3313</v>
      </c>
      <c r="Z241" s="74">
        <f t="shared" si="178"/>
        <v>0</v>
      </c>
      <c r="AA241" s="74">
        <f t="shared" si="178"/>
        <v>1500</v>
      </c>
      <c r="AB241" s="74">
        <f t="shared" si="178"/>
        <v>3313</v>
      </c>
      <c r="AC241" s="74">
        <f t="shared" si="178"/>
        <v>0</v>
      </c>
      <c r="AD241" s="74">
        <f t="shared" si="178"/>
        <v>0</v>
      </c>
      <c r="AE241" s="74"/>
      <c r="AF241" s="74">
        <f t="shared" si="178"/>
        <v>1500</v>
      </c>
      <c r="AG241" s="74">
        <f t="shared" si="178"/>
        <v>0</v>
      </c>
      <c r="AH241" s="74">
        <f t="shared" si="178"/>
        <v>3313</v>
      </c>
      <c r="AI241" s="74">
        <f t="shared" si="178"/>
        <v>0</v>
      </c>
      <c r="AJ241" s="74">
        <f t="shared" si="178"/>
        <v>0</v>
      </c>
      <c r="AK241" s="74">
        <f t="shared" si="178"/>
        <v>1500</v>
      </c>
      <c r="AL241" s="74">
        <f t="shared" si="178"/>
        <v>0</v>
      </c>
      <c r="AM241" s="74">
        <f t="shared" si="178"/>
        <v>3313</v>
      </c>
      <c r="AN241" s="74">
        <f t="shared" si="178"/>
        <v>11314</v>
      </c>
      <c r="AO241" s="74">
        <f t="shared" si="178"/>
        <v>14627</v>
      </c>
      <c r="AP241" s="74">
        <f t="shared" si="178"/>
        <v>0</v>
      </c>
      <c r="AQ241" s="74">
        <f t="shared" si="178"/>
        <v>16064</v>
      </c>
      <c r="AR241" s="74">
        <f t="shared" si="178"/>
        <v>0</v>
      </c>
      <c r="AS241" s="74">
        <f t="shared" si="178"/>
        <v>0</v>
      </c>
      <c r="AT241" s="74">
        <f t="shared" si="178"/>
        <v>14627</v>
      </c>
      <c r="AU241" s="74">
        <f t="shared" si="178"/>
        <v>16064</v>
      </c>
      <c r="AV241" s="74">
        <f t="shared" si="178"/>
        <v>-6000</v>
      </c>
      <c r="AW241" s="74">
        <f t="shared" si="178"/>
        <v>-2300</v>
      </c>
      <c r="AX241" s="74">
        <f t="shared" si="178"/>
        <v>8627</v>
      </c>
      <c r="AY241" s="74">
        <f t="shared" si="178"/>
        <v>13764</v>
      </c>
      <c r="AZ241" s="74">
        <f t="shared" si="178"/>
        <v>0</v>
      </c>
      <c r="BA241" s="74">
        <f t="shared" si="178"/>
        <v>0</v>
      </c>
      <c r="BB241" s="74">
        <f t="shared" si="178"/>
        <v>8627</v>
      </c>
      <c r="BC241" s="74">
        <f t="shared" si="178"/>
        <v>13764</v>
      </c>
      <c r="BD241" s="77"/>
      <c r="BE241" s="77"/>
      <c r="BF241" s="74">
        <f aca="true" t="shared" si="179" ref="BF241:BS241">BF242</f>
        <v>8627</v>
      </c>
      <c r="BG241" s="74">
        <f t="shared" si="179"/>
        <v>13764</v>
      </c>
      <c r="BH241" s="74">
        <f t="shared" si="179"/>
        <v>0</v>
      </c>
      <c r="BI241" s="74">
        <f t="shared" si="179"/>
        <v>0</v>
      </c>
      <c r="BJ241" s="74">
        <f t="shared" si="179"/>
        <v>8627</v>
      </c>
      <c r="BK241" s="74">
        <f t="shared" si="179"/>
        <v>13764</v>
      </c>
      <c r="BL241" s="74">
        <f t="shared" si="179"/>
        <v>0</v>
      </c>
      <c r="BM241" s="74">
        <f t="shared" si="179"/>
        <v>0</v>
      </c>
      <c r="BN241" s="74">
        <f t="shared" si="179"/>
        <v>8627</v>
      </c>
      <c r="BO241" s="74"/>
      <c r="BP241" s="74">
        <f t="shared" si="179"/>
        <v>13764</v>
      </c>
      <c r="BQ241" s="74">
        <f t="shared" si="179"/>
        <v>-13764</v>
      </c>
      <c r="BR241" s="74">
        <f t="shared" si="179"/>
        <v>0</v>
      </c>
      <c r="BS241" s="74">
        <f t="shared" si="179"/>
        <v>0</v>
      </c>
      <c r="BT241" s="17"/>
      <c r="BU241" s="17"/>
      <c r="BV241" s="17"/>
      <c r="BW241" s="17"/>
    </row>
    <row r="242" spans="1:75" s="23" customFormat="1" ht="90" customHeight="1">
      <c r="A242" s="66" t="s">
        <v>240</v>
      </c>
      <c r="B242" s="72" t="s">
        <v>159</v>
      </c>
      <c r="C242" s="72" t="s">
        <v>131</v>
      </c>
      <c r="D242" s="73" t="s">
        <v>42</v>
      </c>
      <c r="E242" s="72" t="s">
        <v>153</v>
      </c>
      <c r="F242" s="64">
        <v>17592</v>
      </c>
      <c r="G242" s="64">
        <f>H242-F242</f>
        <v>3251</v>
      </c>
      <c r="H242" s="64">
        <v>20843</v>
      </c>
      <c r="I242" s="64"/>
      <c r="J242" s="64">
        <v>22551</v>
      </c>
      <c r="K242" s="114"/>
      <c r="L242" s="114"/>
      <c r="M242" s="64">
        <v>22551</v>
      </c>
      <c r="N242" s="64">
        <f>O242-M242</f>
        <v>-21051</v>
      </c>
      <c r="O242" s="64">
        <v>1500</v>
      </c>
      <c r="P242" s="64"/>
      <c r="Q242" s="64">
        <v>3313</v>
      </c>
      <c r="R242" s="114"/>
      <c r="S242" s="114"/>
      <c r="T242" s="64">
        <f>O242+R242</f>
        <v>1500</v>
      </c>
      <c r="U242" s="64">
        <f>Q242+S242</f>
        <v>3313</v>
      </c>
      <c r="V242" s="114"/>
      <c r="W242" s="114"/>
      <c r="X242" s="64">
        <f>T242+V242</f>
        <v>1500</v>
      </c>
      <c r="Y242" s="64">
        <f>U242+W242</f>
        <v>3313</v>
      </c>
      <c r="Z242" s="114"/>
      <c r="AA242" s="64">
        <f>X242+Z242</f>
        <v>1500</v>
      </c>
      <c r="AB242" s="64">
        <f>Y242</f>
        <v>3313</v>
      </c>
      <c r="AC242" s="114"/>
      <c r="AD242" s="114"/>
      <c r="AE242" s="114"/>
      <c r="AF242" s="64">
        <f>AA242+AC242</f>
        <v>1500</v>
      </c>
      <c r="AG242" s="114"/>
      <c r="AH242" s="64">
        <f>AB242</f>
        <v>3313</v>
      </c>
      <c r="AI242" s="114"/>
      <c r="AJ242" s="114"/>
      <c r="AK242" s="64">
        <f>AF242+AI242</f>
        <v>1500</v>
      </c>
      <c r="AL242" s="64">
        <f>AG242</f>
        <v>0</v>
      </c>
      <c r="AM242" s="64">
        <f>AH242+AJ242</f>
        <v>3313</v>
      </c>
      <c r="AN242" s="64">
        <f>AO242-AM242</f>
        <v>11314</v>
      </c>
      <c r="AO242" s="64">
        <v>14627</v>
      </c>
      <c r="AP242" s="64"/>
      <c r="AQ242" s="64">
        <v>16064</v>
      </c>
      <c r="AR242" s="64"/>
      <c r="AS242" s="114"/>
      <c r="AT242" s="64">
        <f>AO242+AR242</f>
        <v>14627</v>
      </c>
      <c r="AU242" s="64">
        <f>AQ242+AS242</f>
        <v>16064</v>
      </c>
      <c r="AV242" s="64">
        <v>-6000</v>
      </c>
      <c r="AW242" s="64">
        <v>-2300</v>
      </c>
      <c r="AX242" s="64">
        <f>AT242+AV242</f>
        <v>8627</v>
      </c>
      <c r="AY242" s="64">
        <f>AU242+AW242</f>
        <v>13764</v>
      </c>
      <c r="AZ242" s="114"/>
      <c r="BA242" s="114"/>
      <c r="BB242" s="64">
        <f>AX242+AZ242</f>
        <v>8627</v>
      </c>
      <c r="BC242" s="64">
        <f>AY242+BA242</f>
        <v>13764</v>
      </c>
      <c r="BD242" s="114"/>
      <c r="BE242" s="114"/>
      <c r="BF242" s="64">
        <f>BB242+BD242</f>
        <v>8627</v>
      </c>
      <c r="BG242" s="64">
        <f>BC242+BE242</f>
        <v>13764</v>
      </c>
      <c r="BH242" s="114"/>
      <c r="BI242" s="114"/>
      <c r="BJ242" s="64">
        <f>BB242+BH242</f>
        <v>8627</v>
      </c>
      <c r="BK242" s="64">
        <f>BC242+BI242</f>
        <v>13764</v>
      </c>
      <c r="BL242" s="114"/>
      <c r="BM242" s="114"/>
      <c r="BN242" s="64">
        <f>BJ242+BL242</f>
        <v>8627</v>
      </c>
      <c r="BO242" s="64"/>
      <c r="BP242" s="64">
        <f>BK242+BM242</f>
        <v>13764</v>
      </c>
      <c r="BQ242" s="64">
        <f>BR242-BP242</f>
        <v>-13764</v>
      </c>
      <c r="BR242" s="114"/>
      <c r="BS242" s="114"/>
      <c r="BT242" s="22"/>
      <c r="BU242" s="22"/>
      <c r="BV242" s="22"/>
      <c r="BW242" s="22"/>
    </row>
    <row r="243" spans="1:75" s="18" customFormat="1" ht="26.25" customHeight="1">
      <c r="A243" s="66" t="s">
        <v>58</v>
      </c>
      <c r="B243" s="72" t="s">
        <v>159</v>
      </c>
      <c r="C243" s="72" t="s">
        <v>131</v>
      </c>
      <c r="D243" s="73" t="s">
        <v>160</v>
      </c>
      <c r="E243" s="72"/>
      <c r="F243" s="74" t="e">
        <f>F244+F245+F249+#REF!</f>
        <v>#REF!</v>
      </c>
      <c r="G243" s="74">
        <f aca="true" t="shared" si="180" ref="G243:M243">G244+G245+G249</f>
        <v>55117</v>
      </c>
      <c r="H243" s="74">
        <f t="shared" si="180"/>
        <v>200128</v>
      </c>
      <c r="I243" s="74">
        <f t="shared" si="180"/>
        <v>0</v>
      </c>
      <c r="J243" s="74">
        <f t="shared" si="180"/>
        <v>214334</v>
      </c>
      <c r="K243" s="74">
        <f t="shared" si="180"/>
        <v>0</v>
      </c>
      <c r="L243" s="74">
        <f t="shared" si="180"/>
        <v>0</v>
      </c>
      <c r="M243" s="74">
        <f t="shared" si="180"/>
        <v>214334</v>
      </c>
      <c r="N243" s="74">
        <f aca="true" t="shared" si="181" ref="N243:Z243">N244+N245+N247+N251+N255+N257</f>
        <v>-53263</v>
      </c>
      <c r="O243" s="74">
        <f t="shared" si="181"/>
        <v>161071</v>
      </c>
      <c r="P243" s="74">
        <f t="shared" si="181"/>
        <v>0</v>
      </c>
      <c r="Q243" s="74">
        <f t="shared" si="181"/>
        <v>161071</v>
      </c>
      <c r="R243" s="74">
        <f t="shared" si="181"/>
        <v>0</v>
      </c>
      <c r="S243" s="74">
        <f t="shared" si="181"/>
        <v>0</v>
      </c>
      <c r="T243" s="74">
        <f t="shared" si="181"/>
        <v>161071</v>
      </c>
      <c r="U243" s="74">
        <f t="shared" si="181"/>
        <v>161071</v>
      </c>
      <c r="V243" s="74">
        <f t="shared" si="181"/>
        <v>0</v>
      </c>
      <c r="W243" s="74">
        <f t="shared" si="181"/>
        <v>0</v>
      </c>
      <c r="X243" s="74">
        <f t="shared" si="181"/>
        <v>161071</v>
      </c>
      <c r="Y243" s="74">
        <f t="shared" si="181"/>
        <v>161071</v>
      </c>
      <c r="Z243" s="74">
        <f t="shared" si="181"/>
        <v>0</v>
      </c>
      <c r="AA243" s="74">
        <f>AA244+AA245+AA247+AA251+AA255+AA257</f>
        <v>161071</v>
      </c>
      <c r="AB243" s="74">
        <f>AB244+AB245+AB247+AB251+AB255+AB257</f>
        <v>161071</v>
      </c>
      <c r="AC243" s="74">
        <f>AC244+AC245+AC247+AC251+AC255+AC257</f>
        <v>3566</v>
      </c>
      <c r="AD243" s="74">
        <f>AD244+AD245+AD247+AD251+AD255+AD257</f>
        <v>3566</v>
      </c>
      <c r="AE243" s="74"/>
      <c r="AF243" s="74">
        <f aca="true" t="shared" si="182" ref="AF243:AU243">AF244+AF245+AF247+AF251+AF255+AF257</f>
        <v>164637</v>
      </c>
      <c r="AG243" s="74">
        <f t="shared" si="182"/>
        <v>3566</v>
      </c>
      <c r="AH243" s="74">
        <f t="shared" si="182"/>
        <v>161071</v>
      </c>
      <c r="AI243" s="74">
        <f t="shared" si="182"/>
        <v>0</v>
      </c>
      <c r="AJ243" s="74">
        <f t="shared" si="182"/>
        <v>0</v>
      </c>
      <c r="AK243" s="74">
        <f t="shared" si="182"/>
        <v>164637</v>
      </c>
      <c r="AL243" s="74">
        <f t="shared" si="182"/>
        <v>3566</v>
      </c>
      <c r="AM243" s="74">
        <f t="shared" si="182"/>
        <v>161071</v>
      </c>
      <c r="AN243" s="74">
        <f t="shared" si="182"/>
        <v>-8254</v>
      </c>
      <c r="AO243" s="74">
        <f t="shared" si="182"/>
        <v>152817</v>
      </c>
      <c r="AP243" s="74">
        <f t="shared" si="182"/>
        <v>0</v>
      </c>
      <c r="AQ243" s="74">
        <f t="shared" si="182"/>
        <v>152817</v>
      </c>
      <c r="AR243" s="74">
        <f t="shared" si="182"/>
        <v>0</v>
      </c>
      <c r="AS243" s="74">
        <f t="shared" si="182"/>
        <v>0</v>
      </c>
      <c r="AT243" s="74">
        <f t="shared" si="182"/>
        <v>152817</v>
      </c>
      <c r="AU243" s="74">
        <f t="shared" si="182"/>
        <v>152817</v>
      </c>
      <c r="AV243" s="74">
        <f aca="true" t="shared" si="183" ref="AV243:BC243">AV244+AV245+AV247+AV251+AV255+AV257</f>
        <v>0</v>
      </c>
      <c r="AW243" s="74">
        <f t="shared" si="183"/>
        <v>0</v>
      </c>
      <c r="AX243" s="74">
        <f t="shared" si="183"/>
        <v>152817</v>
      </c>
      <c r="AY243" s="74">
        <f t="shared" si="183"/>
        <v>152817</v>
      </c>
      <c r="AZ243" s="74">
        <f t="shared" si="183"/>
        <v>0</v>
      </c>
      <c r="BA243" s="74">
        <f t="shared" si="183"/>
        <v>0</v>
      </c>
      <c r="BB243" s="74">
        <f t="shared" si="183"/>
        <v>152817</v>
      </c>
      <c r="BC243" s="74">
        <f t="shared" si="183"/>
        <v>152817</v>
      </c>
      <c r="BD243" s="77"/>
      <c r="BE243" s="77"/>
      <c r="BF243" s="74">
        <f aca="true" t="shared" si="184" ref="BF243:BP243">BF244+BF245+BF247+BF251+BF255+BF257</f>
        <v>152817</v>
      </c>
      <c r="BG243" s="74">
        <f t="shared" si="184"/>
        <v>152817</v>
      </c>
      <c r="BH243" s="74">
        <f>BH244+BH245+BH247+BH251+BH255+BH257</f>
        <v>0</v>
      </c>
      <c r="BI243" s="74">
        <f>BI244+BI245+BI247+BI251+BI255+BI257</f>
        <v>0</v>
      </c>
      <c r="BJ243" s="74">
        <f>BJ244+BJ245+BJ247+BJ251+BJ255+BJ257</f>
        <v>152817</v>
      </c>
      <c r="BK243" s="74">
        <f>BK244+BK245+BK247+BK251+BK255+BK257</f>
        <v>152817</v>
      </c>
      <c r="BL243" s="74">
        <f t="shared" si="184"/>
        <v>0</v>
      </c>
      <c r="BM243" s="74">
        <f t="shared" si="184"/>
        <v>0</v>
      </c>
      <c r="BN243" s="74">
        <f t="shared" si="184"/>
        <v>152817</v>
      </c>
      <c r="BO243" s="74"/>
      <c r="BP243" s="74">
        <f t="shared" si="184"/>
        <v>152817</v>
      </c>
      <c r="BQ243" s="74">
        <f>BQ244+BQ249+BQ251+BQ253+BQ255+BQ257+BQ259</f>
        <v>56601</v>
      </c>
      <c r="BR243" s="74">
        <f>BR244+BR249+BR251+BR253+BR255+BR257+BR259</f>
        <v>209418</v>
      </c>
      <c r="BS243" s="74">
        <f>BS244+BS249+BS251+BS253+BS255+BS257+BS259</f>
        <v>209418</v>
      </c>
      <c r="BT243" s="17"/>
      <c r="BU243" s="17"/>
      <c r="BV243" s="17"/>
      <c r="BW243" s="17"/>
    </row>
    <row r="244" spans="1:75" s="18" customFormat="1" ht="72" customHeight="1">
      <c r="A244" s="94" t="s">
        <v>140</v>
      </c>
      <c r="B244" s="72" t="s">
        <v>159</v>
      </c>
      <c r="C244" s="72" t="s">
        <v>131</v>
      </c>
      <c r="D244" s="73" t="s">
        <v>160</v>
      </c>
      <c r="E244" s="72" t="s">
        <v>141</v>
      </c>
      <c r="F244" s="64">
        <v>78580</v>
      </c>
      <c r="G244" s="64">
        <f>H244-F244</f>
        <v>47181</v>
      </c>
      <c r="H244" s="64">
        <v>125761</v>
      </c>
      <c r="I244" s="64"/>
      <c r="J244" s="64">
        <v>134716</v>
      </c>
      <c r="K244" s="77"/>
      <c r="L244" s="77"/>
      <c r="M244" s="64">
        <v>134716</v>
      </c>
      <c r="N244" s="64">
        <f>O244-M244</f>
        <v>-90065</v>
      </c>
      <c r="O244" s="64">
        <f>43835+816</f>
        <v>44651</v>
      </c>
      <c r="P244" s="64"/>
      <c r="Q244" s="64">
        <f>43835+816</f>
        <v>44651</v>
      </c>
      <c r="R244" s="77"/>
      <c r="S244" s="77"/>
      <c r="T244" s="64">
        <f>O244+R244</f>
        <v>44651</v>
      </c>
      <c r="U244" s="64">
        <f>Q244+S244</f>
        <v>44651</v>
      </c>
      <c r="V244" s="77"/>
      <c r="W244" s="77"/>
      <c r="X244" s="64">
        <f>T244+V244</f>
        <v>44651</v>
      </c>
      <c r="Y244" s="64">
        <f>U244+W244</f>
        <v>44651</v>
      </c>
      <c r="Z244" s="77"/>
      <c r="AA244" s="64">
        <f>X244+Z244</f>
        <v>44651</v>
      </c>
      <c r="AB244" s="64">
        <f>Y244</f>
        <v>44651</v>
      </c>
      <c r="AC244" s="64">
        <v>3566</v>
      </c>
      <c r="AD244" s="64">
        <v>3566</v>
      </c>
      <c r="AE244" s="77"/>
      <c r="AF244" s="64">
        <f>AA244+AC244</f>
        <v>48217</v>
      </c>
      <c r="AG244" s="64">
        <f>AD244</f>
        <v>3566</v>
      </c>
      <c r="AH244" s="64">
        <f>AB244</f>
        <v>44651</v>
      </c>
      <c r="AI244" s="77"/>
      <c r="AJ244" s="77"/>
      <c r="AK244" s="64">
        <f>AF244+AI244</f>
        <v>48217</v>
      </c>
      <c r="AL244" s="64">
        <f>AG244</f>
        <v>3566</v>
      </c>
      <c r="AM244" s="64">
        <f>AH244+AJ244</f>
        <v>44651</v>
      </c>
      <c r="AN244" s="64">
        <f>AO244-AM244</f>
        <v>-18447</v>
      </c>
      <c r="AO244" s="64">
        <v>26204</v>
      </c>
      <c r="AP244" s="64"/>
      <c r="AQ244" s="64">
        <v>26204</v>
      </c>
      <c r="AR244" s="64"/>
      <c r="AS244" s="77"/>
      <c r="AT244" s="64">
        <f>AO244+AR244</f>
        <v>26204</v>
      </c>
      <c r="AU244" s="64">
        <f>AQ244+AS244</f>
        <v>26204</v>
      </c>
      <c r="AV244" s="77"/>
      <c r="AW244" s="77"/>
      <c r="AX244" s="64">
        <f>AT244+AV244</f>
        <v>26204</v>
      </c>
      <c r="AY244" s="64">
        <f>AU244</f>
        <v>26204</v>
      </c>
      <c r="AZ244" s="77"/>
      <c r="BA244" s="77"/>
      <c r="BB244" s="64">
        <f>AX244+AZ244</f>
        <v>26204</v>
      </c>
      <c r="BC244" s="64">
        <f>AY244+BA244</f>
        <v>26204</v>
      </c>
      <c r="BD244" s="77"/>
      <c r="BE244" s="77"/>
      <c r="BF244" s="64">
        <f>BB244+BD244</f>
        <v>26204</v>
      </c>
      <c r="BG244" s="64">
        <f>BC244+BE244</f>
        <v>26204</v>
      </c>
      <c r="BH244" s="77"/>
      <c r="BI244" s="77"/>
      <c r="BJ244" s="64">
        <f>BB244+BH244</f>
        <v>26204</v>
      </c>
      <c r="BK244" s="64">
        <f>BC244+BI244</f>
        <v>26204</v>
      </c>
      <c r="BL244" s="77"/>
      <c r="BM244" s="77"/>
      <c r="BN244" s="64">
        <f>BJ244+BL244</f>
        <v>26204</v>
      </c>
      <c r="BO244" s="64"/>
      <c r="BP244" s="64">
        <f>BK244+BM244</f>
        <v>26204</v>
      </c>
      <c r="BQ244" s="64">
        <f>BR244-BP244</f>
        <v>36671</v>
      </c>
      <c r="BR244" s="64">
        <v>62875</v>
      </c>
      <c r="BS244" s="64">
        <v>62875</v>
      </c>
      <c r="BT244" s="17"/>
      <c r="BU244" s="17"/>
      <c r="BV244" s="17"/>
      <c r="BW244" s="17"/>
    </row>
    <row r="245" spans="1:75" s="18" customFormat="1" ht="33.75" customHeight="1" hidden="1">
      <c r="A245" s="94" t="s">
        <v>186</v>
      </c>
      <c r="B245" s="72" t="s">
        <v>159</v>
      </c>
      <c r="C245" s="72" t="s">
        <v>131</v>
      </c>
      <c r="D245" s="73" t="s">
        <v>187</v>
      </c>
      <c r="E245" s="125"/>
      <c r="F245" s="74">
        <f aca="true" t="shared" si="185" ref="F245:Q245">F246</f>
        <v>66079</v>
      </c>
      <c r="G245" s="74">
        <f t="shared" si="185"/>
        <v>8288</v>
      </c>
      <c r="H245" s="74">
        <f t="shared" si="185"/>
        <v>74367</v>
      </c>
      <c r="I245" s="74">
        <f t="shared" si="185"/>
        <v>0</v>
      </c>
      <c r="J245" s="74">
        <f t="shared" si="185"/>
        <v>79618</v>
      </c>
      <c r="K245" s="74">
        <f t="shared" si="185"/>
        <v>0</v>
      </c>
      <c r="L245" s="74">
        <f t="shared" si="185"/>
        <v>0</v>
      </c>
      <c r="M245" s="74">
        <f t="shared" si="185"/>
        <v>79618</v>
      </c>
      <c r="N245" s="74">
        <f t="shared" si="185"/>
        <v>-79618</v>
      </c>
      <c r="O245" s="74">
        <f t="shared" si="185"/>
        <v>0</v>
      </c>
      <c r="P245" s="74">
        <f t="shared" si="185"/>
        <v>0</v>
      </c>
      <c r="Q245" s="74">
        <f t="shared" si="185"/>
        <v>0</v>
      </c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9"/>
      <c r="AL245" s="79"/>
      <c r="AM245" s="79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77"/>
      <c r="BA245" s="77"/>
      <c r="BB245" s="77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  <c r="BM245" s="77"/>
      <c r="BN245" s="77"/>
      <c r="BO245" s="77"/>
      <c r="BP245" s="77"/>
      <c r="BQ245" s="80"/>
      <c r="BR245" s="77"/>
      <c r="BS245" s="77"/>
      <c r="BT245" s="17"/>
      <c r="BU245" s="17"/>
      <c r="BV245" s="17"/>
      <c r="BW245" s="17"/>
    </row>
    <row r="246" spans="1:75" s="18" customFormat="1" ht="82.5" customHeight="1" hidden="1">
      <c r="A246" s="94" t="s">
        <v>241</v>
      </c>
      <c r="B246" s="72" t="s">
        <v>159</v>
      </c>
      <c r="C246" s="72" t="s">
        <v>131</v>
      </c>
      <c r="D246" s="73" t="s">
        <v>187</v>
      </c>
      <c r="E246" s="72" t="s">
        <v>145</v>
      </c>
      <c r="F246" s="64">
        <v>66079</v>
      </c>
      <c r="G246" s="64">
        <f>H246-F246</f>
        <v>8288</v>
      </c>
      <c r="H246" s="64">
        <v>74367</v>
      </c>
      <c r="I246" s="64"/>
      <c r="J246" s="64">
        <v>79618</v>
      </c>
      <c r="K246" s="77"/>
      <c r="L246" s="77"/>
      <c r="M246" s="64">
        <v>79618</v>
      </c>
      <c r="N246" s="64">
        <f>O246-M246</f>
        <v>-79618</v>
      </c>
      <c r="O246" s="64"/>
      <c r="P246" s="64"/>
      <c r="Q246" s="64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9"/>
      <c r="AL246" s="79"/>
      <c r="AM246" s="79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80"/>
      <c r="BR246" s="77"/>
      <c r="BS246" s="77"/>
      <c r="BT246" s="17"/>
      <c r="BU246" s="17"/>
      <c r="BV246" s="17"/>
      <c r="BW246" s="17"/>
    </row>
    <row r="247" spans="1:75" s="18" customFormat="1" ht="148.5" customHeight="1" hidden="1">
      <c r="A247" s="94" t="s">
        <v>253</v>
      </c>
      <c r="B247" s="72" t="s">
        <v>159</v>
      </c>
      <c r="C247" s="72" t="s">
        <v>131</v>
      </c>
      <c r="D247" s="73" t="s">
        <v>187</v>
      </c>
      <c r="E247" s="72"/>
      <c r="F247" s="64"/>
      <c r="G247" s="64"/>
      <c r="H247" s="64"/>
      <c r="I247" s="64"/>
      <c r="J247" s="64"/>
      <c r="K247" s="77"/>
      <c r="L247" s="77"/>
      <c r="M247" s="64"/>
      <c r="N247" s="64">
        <f aca="true" t="shared" si="186" ref="N247:AY247">N248</f>
        <v>69241</v>
      </c>
      <c r="O247" s="64">
        <f t="shared" si="186"/>
        <v>69241</v>
      </c>
      <c r="P247" s="64">
        <f t="shared" si="186"/>
        <v>0</v>
      </c>
      <c r="Q247" s="64">
        <f t="shared" si="186"/>
        <v>69241</v>
      </c>
      <c r="R247" s="64">
        <f t="shared" si="186"/>
        <v>0</v>
      </c>
      <c r="S247" s="64">
        <f t="shared" si="186"/>
        <v>0</v>
      </c>
      <c r="T247" s="64">
        <f t="shared" si="186"/>
        <v>69241</v>
      </c>
      <c r="U247" s="64">
        <f t="shared" si="186"/>
        <v>69241</v>
      </c>
      <c r="V247" s="64">
        <f t="shared" si="186"/>
        <v>0</v>
      </c>
      <c r="W247" s="64">
        <f t="shared" si="186"/>
        <v>0</v>
      </c>
      <c r="X247" s="64">
        <f t="shared" si="186"/>
        <v>69241</v>
      </c>
      <c r="Y247" s="64">
        <f t="shared" si="186"/>
        <v>69241</v>
      </c>
      <c r="Z247" s="64">
        <f t="shared" si="186"/>
        <v>0</v>
      </c>
      <c r="AA247" s="64">
        <f t="shared" si="186"/>
        <v>69241</v>
      </c>
      <c r="AB247" s="64">
        <f t="shared" si="186"/>
        <v>69241</v>
      </c>
      <c r="AC247" s="64">
        <f t="shared" si="186"/>
        <v>0</v>
      </c>
      <c r="AD247" s="64">
        <f t="shared" si="186"/>
        <v>0</v>
      </c>
      <c r="AE247" s="64"/>
      <c r="AF247" s="64">
        <f t="shared" si="186"/>
        <v>69241</v>
      </c>
      <c r="AG247" s="64">
        <f t="shared" si="186"/>
        <v>0</v>
      </c>
      <c r="AH247" s="64">
        <f t="shared" si="186"/>
        <v>69241</v>
      </c>
      <c r="AI247" s="64">
        <f t="shared" si="186"/>
        <v>0</v>
      </c>
      <c r="AJ247" s="64">
        <f t="shared" si="186"/>
        <v>0</v>
      </c>
      <c r="AK247" s="64">
        <f t="shared" si="186"/>
        <v>69241</v>
      </c>
      <c r="AL247" s="64">
        <f t="shared" si="186"/>
        <v>0</v>
      </c>
      <c r="AM247" s="64">
        <f t="shared" si="186"/>
        <v>69241</v>
      </c>
      <c r="AN247" s="64">
        <f t="shared" si="186"/>
        <v>-69241</v>
      </c>
      <c r="AO247" s="64">
        <f t="shared" si="186"/>
        <v>0</v>
      </c>
      <c r="AP247" s="64">
        <f t="shared" si="186"/>
        <v>0</v>
      </c>
      <c r="AQ247" s="64">
        <f t="shared" si="186"/>
        <v>0</v>
      </c>
      <c r="AR247" s="64">
        <f t="shared" si="186"/>
        <v>0</v>
      </c>
      <c r="AS247" s="64">
        <f t="shared" si="186"/>
        <v>0</v>
      </c>
      <c r="AT247" s="64">
        <f t="shared" si="186"/>
        <v>0</v>
      </c>
      <c r="AU247" s="64">
        <f t="shared" si="186"/>
        <v>0</v>
      </c>
      <c r="AV247" s="77"/>
      <c r="AW247" s="77"/>
      <c r="AX247" s="64">
        <f t="shared" si="186"/>
        <v>0</v>
      </c>
      <c r="AY247" s="64">
        <f t="shared" si="186"/>
        <v>0</v>
      </c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80"/>
      <c r="BR247" s="77"/>
      <c r="BS247" s="77"/>
      <c r="BT247" s="17"/>
      <c r="BU247" s="17"/>
      <c r="BV247" s="17"/>
      <c r="BW247" s="17"/>
    </row>
    <row r="248" spans="1:75" s="18" customFormat="1" ht="82.5" customHeight="1" hidden="1">
      <c r="A248" s="94" t="s">
        <v>241</v>
      </c>
      <c r="B248" s="72" t="s">
        <v>159</v>
      </c>
      <c r="C248" s="72" t="s">
        <v>131</v>
      </c>
      <c r="D248" s="73" t="s">
        <v>187</v>
      </c>
      <c r="E248" s="72" t="s">
        <v>145</v>
      </c>
      <c r="F248" s="64"/>
      <c r="G248" s="64"/>
      <c r="H248" s="64"/>
      <c r="I248" s="64"/>
      <c r="J248" s="64"/>
      <c r="K248" s="77"/>
      <c r="L248" s="77"/>
      <c r="M248" s="64"/>
      <c r="N248" s="64">
        <f>O248-M248</f>
        <v>69241</v>
      </c>
      <c r="O248" s="64">
        <v>69241</v>
      </c>
      <c r="P248" s="64"/>
      <c r="Q248" s="64">
        <v>69241</v>
      </c>
      <c r="R248" s="77"/>
      <c r="S248" s="77"/>
      <c r="T248" s="64">
        <f>O248+R248</f>
        <v>69241</v>
      </c>
      <c r="U248" s="64">
        <f>Q248+S248</f>
        <v>69241</v>
      </c>
      <c r="V248" s="77"/>
      <c r="W248" s="77"/>
      <c r="X248" s="64">
        <f>T248+V248</f>
        <v>69241</v>
      </c>
      <c r="Y248" s="64">
        <f>U248+W248</f>
        <v>69241</v>
      </c>
      <c r="Z248" s="77"/>
      <c r="AA248" s="64">
        <f>X248+Z248</f>
        <v>69241</v>
      </c>
      <c r="AB248" s="64">
        <f>Y248</f>
        <v>69241</v>
      </c>
      <c r="AC248" s="77"/>
      <c r="AD248" s="77"/>
      <c r="AE248" s="77"/>
      <c r="AF248" s="64">
        <f>AA248+AC248</f>
        <v>69241</v>
      </c>
      <c r="AG248" s="77"/>
      <c r="AH248" s="64">
        <f>AB248</f>
        <v>69241</v>
      </c>
      <c r="AI248" s="77"/>
      <c r="AJ248" s="77"/>
      <c r="AK248" s="64">
        <f>AF248+AI248</f>
        <v>69241</v>
      </c>
      <c r="AL248" s="64">
        <f>AG248</f>
        <v>0</v>
      </c>
      <c r="AM248" s="64">
        <f>AH248+AJ248</f>
        <v>69241</v>
      </c>
      <c r="AN248" s="64">
        <f>AO248-AM248</f>
        <v>-69241</v>
      </c>
      <c r="AO248" s="77"/>
      <c r="AP248" s="77"/>
      <c r="AQ248" s="77"/>
      <c r="AR248" s="77"/>
      <c r="AS248" s="77"/>
      <c r="AT248" s="64">
        <f>AO248+AR248</f>
        <v>0</v>
      </c>
      <c r="AU248" s="64">
        <f>AQ248+AS248</f>
        <v>0</v>
      </c>
      <c r="AV248" s="77"/>
      <c r="AW248" s="77"/>
      <c r="AX248" s="64">
        <f>AR248+AU248</f>
        <v>0</v>
      </c>
      <c r="AY248" s="64">
        <f>AT248+AV248</f>
        <v>0</v>
      </c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80"/>
      <c r="BR248" s="77"/>
      <c r="BS248" s="77"/>
      <c r="BT248" s="17"/>
      <c r="BU248" s="17"/>
      <c r="BV248" s="17"/>
      <c r="BW248" s="17"/>
    </row>
    <row r="249" spans="1:75" s="18" customFormat="1" ht="78" customHeight="1">
      <c r="A249" s="94" t="s">
        <v>451</v>
      </c>
      <c r="B249" s="72" t="s">
        <v>159</v>
      </c>
      <c r="C249" s="72" t="s">
        <v>131</v>
      </c>
      <c r="D249" s="73" t="s">
        <v>188</v>
      </c>
      <c r="E249" s="72"/>
      <c r="F249" s="74">
        <f aca="true" t="shared" si="187" ref="F249:Q249">F250</f>
        <v>352</v>
      </c>
      <c r="G249" s="74">
        <f t="shared" si="187"/>
        <v>-352</v>
      </c>
      <c r="H249" s="74">
        <f t="shared" si="187"/>
        <v>0</v>
      </c>
      <c r="I249" s="74">
        <f t="shared" si="187"/>
        <v>0</v>
      </c>
      <c r="J249" s="74">
        <f t="shared" si="187"/>
        <v>0</v>
      </c>
      <c r="K249" s="74">
        <f t="shared" si="187"/>
        <v>0</v>
      </c>
      <c r="L249" s="74">
        <f t="shared" si="187"/>
        <v>0</v>
      </c>
      <c r="M249" s="74">
        <f t="shared" si="187"/>
        <v>0</v>
      </c>
      <c r="N249" s="74">
        <f>N250</f>
        <v>0</v>
      </c>
      <c r="O249" s="74">
        <f t="shared" si="187"/>
        <v>0</v>
      </c>
      <c r="P249" s="74">
        <f t="shared" si="187"/>
        <v>0</v>
      </c>
      <c r="Q249" s="74">
        <f t="shared" si="187"/>
        <v>0</v>
      </c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9"/>
      <c r="AL249" s="79"/>
      <c r="AM249" s="79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  <c r="BG249" s="77"/>
      <c r="BH249" s="77"/>
      <c r="BI249" s="77"/>
      <c r="BJ249" s="77"/>
      <c r="BK249" s="77"/>
      <c r="BL249" s="77"/>
      <c r="BM249" s="77"/>
      <c r="BN249" s="77"/>
      <c r="BO249" s="77"/>
      <c r="BP249" s="77"/>
      <c r="BQ249" s="64">
        <f>BQ250</f>
        <v>6519</v>
      </c>
      <c r="BR249" s="64">
        <f>BR250</f>
        <v>6519</v>
      </c>
      <c r="BS249" s="64">
        <f>BS250</f>
        <v>6519</v>
      </c>
      <c r="BT249" s="17"/>
      <c r="BU249" s="17"/>
      <c r="BV249" s="17"/>
      <c r="BW249" s="17"/>
    </row>
    <row r="250" spans="1:75" s="18" customFormat="1" ht="91.5" customHeight="1">
      <c r="A250" s="94" t="s">
        <v>241</v>
      </c>
      <c r="B250" s="72" t="s">
        <v>159</v>
      </c>
      <c r="C250" s="72" t="s">
        <v>131</v>
      </c>
      <c r="D250" s="73" t="s">
        <v>188</v>
      </c>
      <c r="E250" s="72" t="s">
        <v>145</v>
      </c>
      <c r="F250" s="64">
        <v>352</v>
      </c>
      <c r="G250" s="64">
        <f>H250-F250</f>
        <v>-352</v>
      </c>
      <c r="H250" s="67">
        <f>373-373</f>
        <v>0</v>
      </c>
      <c r="I250" s="67"/>
      <c r="J250" s="67">
        <f>400-400</f>
        <v>0</v>
      </c>
      <c r="K250" s="77"/>
      <c r="L250" s="77"/>
      <c r="M250" s="64"/>
      <c r="N250" s="64">
        <f>O250-M250</f>
        <v>0</v>
      </c>
      <c r="O250" s="64"/>
      <c r="P250" s="64"/>
      <c r="Q250" s="64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9"/>
      <c r="AL250" s="79"/>
      <c r="AM250" s="79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64">
        <f>BR250-BP250</f>
        <v>6519</v>
      </c>
      <c r="BR250" s="64">
        <v>6519</v>
      </c>
      <c r="BS250" s="64">
        <v>6519</v>
      </c>
      <c r="BT250" s="17"/>
      <c r="BU250" s="17"/>
      <c r="BV250" s="17"/>
      <c r="BW250" s="17"/>
    </row>
    <row r="251" spans="1:75" s="18" customFormat="1" ht="139.5" customHeight="1">
      <c r="A251" s="94" t="s">
        <v>255</v>
      </c>
      <c r="B251" s="72" t="s">
        <v>159</v>
      </c>
      <c r="C251" s="72" t="s">
        <v>131</v>
      </c>
      <c r="D251" s="73" t="s">
        <v>254</v>
      </c>
      <c r="E251" s="72"/>
      <c r="F251" s="64"/>
      <c r="G251" s="64"/>
      <c r="H251" s="67"/>
      <c r="I251" s="67"/>
      <c r="J251" s="67"/>
      <c r="K251" s="77"/>
      <c r="L251" s="77"/>
      <c r="M251" s="64"/>
      <c r="N251" s="64">
        <f aca="true" t="shared" si="188" ref="N251:AY251">N252</f>
        <v>612</v>
      </c>
      <c r="O251" s="64">
        <f t="shared" si="188"/>
        <v>612</v>
      </c>
      <c r="P251" s="64">
        <f t="shared" si="188"/>
        <v>0</v>
      </c>
      <c r="Q251" s="64">
        <f t="shared" si="188"/>
        <v>612</v>
      </c>
      <c r="R251" s="64">
        <f t="shared" si="188"/>
        <v>0</v>
      </c>
      <c r="S251" s="64">
        <f t="shared" si="188"/>
        <v>0</v>
      </c>
      <c r="T251" s="64">
        <f t="shared" si="188"/>
        <v>612</v>
      </c>
      <c r="U251" s="64">
        <f t="shared" si="188"/>
        <v>612</v>
      </c>
      <c r="V251" s="64">
        <f t="shared" si="188"/>
        <v>0</v>
      </c>
      <c r="W251" s="64">
        <f t="shared" si="188"/>
        <v>0</v>
      </c>
      <c r="X251" s="64">
        <f t="shared" si="188"/>
        <v>612</v>
      </c>
      <c r="Y251" s="64">
        <f t="shared" si="188"/>
        <v>612</v>
      </c>
      <c r="Z251" s="64">
        <f t="shared" si="188"/>
        <v>0</v>
      </c>
      <c r="AA251" s="64">
        <f t="shared" si="188"/>
        <v>612</v>
      </c>
      <c r="AB251" s="64">
        <f t="shared" si="188"/>
        <v>612</v>
      </c>
      <c r="AC251" s="64">
        <f t="shared" si="188"/>
        <v>0</v>
      </c>
      <c r="AD251" s="64">
        <f t="shared" si="188"/>
        <v>0</v>
      </c>
      <c r="AE251" s="64"/>
      <c r="AF251" s="64">
        <f t="shared" si="188"/>
        <v>612</v>
      </c>
      <c r="AG251" s="64">
        <f t="shared" si="188"/>
        <v>0</v>
      </c>
      <c r="AH251" s="64">
        <f t="shared" si="188"/>
        <v>612</v>
      </c>
      <c r="AI251" s="64">
        <f t="shared" si="188"/>
        <v>0</v>
      </c>
      <c r="AJ251" s="64">
        <f t="shared" si="188"/>
        <v>0</v>
      </c>
      <c r="AK251" s="64">
        <f t="shared" si="188"/>
        <v>612</v>
      </c>
      <c r="AL251" s="64">
        <f t="shared" si="188"/>
        <v>0</v>
      </c>
      <c r="AM251" s="64">
        <f t="shared" si="188"/>
        <v>612</v>
      </c>
      <c r="AN251" s="64">
        <f t="shared" si="188"/>
        <v>-612</v>
      </c>
      <c r="AO251" s="64">
        <f t="shared" si="188"/>
        <v>0</v>
      </c>
      <c r="AP251" s="64">
        <f t="shared" si="188"/>
        <v>0</v>
      </c>
      <c r="AQ251" s="64">
        <f t="shared" si="188"/>
        <v>0</v>
      </c>
      <c r="AR251" s="64">
        <f t="shared" si="188"/>
        <v>0</v>
      </c>
      <c r="AS251" s="64">
        <f t="shared" si="188"/>
        <v>0</v>
      </c>
      <c r="AT251" s="64">
        <f t="shared" si="188"/>
        <v>0</v>
      </c>
      <c r="AU251" s="64">
        <f t="shared" si="188"/>
        <v>0</v>
      </c>
      <c r="AV251" s="77"/>
      <c r="AW251" s="77"/>
      <c r="AX251" s="64">
        <f t="shared" si="188"/>
        <v>0</v>
      </c>
      <c r="AY251" s="64">
        <f t="shared" si="188"/>
        <v>0</v>
      </c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  <c r="BM251" s="77"/>
      <c r="BN251" s="77"/>
      <c r="BO251" s="77"/>
      <c r="BP251" s="77"/>
      <c r="BQ251" s="64">
        <f>BQ252</f>
        <v>2000</v>
      </c>
      <c r="BR251" s="64">
        <f>BR252</f>
        <v>2000</v>
      </c>
      <c r="BS251" s="64">
        <f>BS252</f>
        <v>2000</v>
      </c>
      <c r="BT251" s="17"/>
      <c r="BU251" s="17"/>
      <c r="BV251" s="17"/>
      <c r="BW251" s="17"/>
    </row>
    <row r="252" spans="1:75" s="18" customFormat="1" ht="87.75" customHeight="1">
      <c r="A252" s="94" t="s">
        <v>241</v>
      </c>
      <c r="B252" s="72" t="s">
        <v>159</v>
      </c>
      <c r="C252" s="72" t="s">
        <v>131</v>
      </c>
      <c r="D252" s="73" t="s">
        <v>254</v>
      </c>
      <c r="E252" s="72" t="s">
        <v>145</v>
      </c>
      <c r="F252" s="64"/>
      <c r="G252" s="64"/>
      <c r="H252" s="67"/>
      <c r="I252" s="67"/>
      <c r="J252" s="67"/>
      <c r="K252" s="77"/>
      <c r="L252" s="77"/>
      <c r="M252" s="64"/>
      <c r="N252" s="64">
        <f>O252-M252</f>
        <v>612</v>
      </c>
      <c r="O252" s="64">
        <v>612</v>
      </c>
      <c r="P252" s="64"/>
      <c r="Q252" s="64">
        <v>612</v>
      </c>
      <c r="R252" s="77"/>
      <c r="S252" s="77"/>
      <c r="T252" s="64">
        <f>O252+R252</f>
        <v>612</v>
      </c>
      <c r="U252" s="64">
        <f>Q252+S252</f>
        <v>612</v>
      </c>
      <c r="V252" s="77"/>
      <c r="W252" s="77"/>
      <c r="X252" s="64">
        <f>T252+V252</f>
        <v>612</v>
      </c>
      <c r="Y252" s="64">
        <f>U252+W252</f>
        <v>612</v>
      </c>
      <c r="Z252" s="77"/>
      <c r="AA252" s="64">
        <f>X252+Z252</f>
        <v>612</v>
      </c>
      <c r="AB252" s="64">
        <f>Y252</f>
        <v>612</v>
      </c>
      <c r="AC252" s="77"/>
      <c r="AD252" s="77"/>
      <c r="AE252" s="77"/>
      <c r="AF252" s="64">
        <f>AA252+AC252</f>
        <v>612</v>
      </c>
      <c r="AG252" s="77"/>
      <c r="AH252" s="64">
        <f>AB252</f>
        <v>612</v>
      </c>
      <c r="AI252" s="77"/>
      <c r="AJ252" s="77"/>
      <c r="AK252" s="64">
        <f>AF252+AI252</f>
        <v>612</v>
      </c>
      <c r="AL252" s="64">
        <f>AG252</f>
        <v>0</v>
      </c>
      <c r="AM252" s="64">
        <f>AH252+AJ252</f>
        <v>612</v>
      </c>
      <c r="AN252" s="64">
        <f>AO252-AM252</f>
        <v>-612</v>
      </c>
      <c r="AO252" s="77"/>
      <c r="AP252" s="77"/>
      <c r="AQ252" s="77"/>
      <c r="AR252" s="77"/>
      <c r="AS252" s="77"/>
      <c r="AT252" s="64">
        <f>AO252+AR252</f>
        <v>0</v>
      </c>
      <c r="AU252" s="64">
        <f>AQ252+AS252</f>
        <v>0</v>
      </c>
      <c r="AV252" s="77"/>
      <c r="AW252" s="77"/>
      <c r="AX252" s="64">
        <f>AR252+AU252</f>
        <v>0</v>
      </c>
      <c r="AY252" s="64">
        <f>AT252+AV252</f>
        <v>0</v>
      </c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64">
        <f>BR252-BP252</f>
        <v>2000</v>
      </c>
      <c r="BR252" s="64">
        <v>2000</v>
      </c>
      <c r="BS252" s="64">
        <v>2000</v>
      </c>
      <c r="BT252" s="17"/>
      <c r="BU252" s="17"/>
      <c r="BV252" s="17"/>
      <c r="BW252" s="17"/>
    </row>
    <row r="253" spans="1:75" s="18" customFormat="1" ht="98.25" customHeight="1">
      <c r="A253" s="94" t="s">
        <v>452</v>
      </c>
      <c r="B253" s="72" t="s">
        <v>159</v>
      </c>
      <c r="C253" s="72" t="s">
        <v>131</v>
      </c>
      <c r="D253" s="73" t="s">
        <v>453</v>
      </c>
      <c r="E253" s="72"/>
      <c r="F253" s="64"/>
      <c r="G253" s="64"/>
      <c r="H253" s="67"/>
      <c r="I253" s="67"/>
      <c r="J253" s="67"/>
      <c r="K253" s="77"/>
      <c r="L253" s="77"/>
      <c r="M253" s="64"/>
      <c r="N253" s="64"/>
      <c r="O253" s="64"/>
      <c r="P253" s="64"/>
      <c r="Q253" s="64"/>
      <c r="R253" s="77"/>
      <c r="S253" s="77"/>
      <c r="T253" s="64"/>
      <c r="U253" s="64"/>
      <c r="V253" s="77"/>
      <c r="W253" s="77"/>
      <c r="X253" s="64"/>
      <c r="Y253" s="64"/>
      <c r="Z253" s="77"/>
      <c r="AA253" s="64"/>
      <c r="AB253" s="64"/>
      <c r="AC253" s="77"/>
      <c r="AD253" s="77"/>
      <c r="AE253" s="77"/>
      <c r="AF253" s="64"/>
      <c r="AG253" s="77"/>
      <c r="AH253" s="64"/>
      <c r="AI253" s="77"/>
      <c r="AJ253" s="77"/>
      <c r="AK253" s="64"/>
      <c r="AL253" s="64"/>
      <c r="AM253" s="64"/>
      <c r="AN253" s="64"/>
      <c r="AO253" s="77"/>
      <c r="AP253" s="77"/>
      <c r="AQ253" s="77"/>
      <c r="AR253" s="77"/>
      <c r="AS253" s="77"/>
      <c r="AT253" s="64"/>
      <c r="AU253" s="64"/>
      <c r="AV253" s="77"/>
      <c r="AW253" s="77"/>
      <c r="AX253" s="64"/>
      <c r="AY253" s="64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  <c r="BM253" s="77"/>
      <c r="BN253" s="77"/>
      <c r="BO253" s="77"/>
      <c r="BP253" s="77"/>
      <c r="BQ253" s="64">
        <f>BQ254</f>
        <v>4225</v>
      </c>
      <c r="BR253" s="64">
        <f>BR254</f>
        <v>4225</v>
      </c>
      <c r="BS253" s="64">
        <f>BS254</f>
        <v>4225</v>
      </c>
      <c r="BT253" s="17"/>
      <c r="BU253" s="17"/>
      <c r="BV253" s="17"/>
      <c r="BW253" s="17"/>
    </row>
    <row r="254" spans="1:75" s="18" customFormat="1" ht="98.25" customHeight="1">
      <c r="A254" s="94" t="s">
        <v>241</v>
      </c>
      <c r="B254" s="72" t="s">
        <v>159</v>
      </c>
      <c r="C254" s="72" t="s">
        <v>131</v>
      </c>
      <c r="D254" s="73" t="s">
        <v>453</v>
      </c>
      <c r="E254" s="72" t="s">
        <v>145</v>
      </c>
      <c r="F254" s="64"/>
      <c r="G254" s="64"/>
      <c r="H254" s="67"/>
      <c r="I254" s="67"/>
      <c r="J254" s="67"/>
      <c r="K254" s="77"/>
      <c r="L254" s="77"/>
      <c r="M254" s="64"/>
      <c r="N254" s="64"/>
      <c r="O254" s="64"/>
      <c r="P254" s="64"/>
      <c r="Q254" s="64"/>
      <c r="R254" s="77"/>
      <c r="S254" s="77"/>
      <c r="T254" s="64"/>
      <c r="U254" s="64"/>
      <c r="V254" s="77"/>
      <c r="W254" s="77"/>
      <c r="X254" s="64"/>
      <c r="Y254" s="64"/>
      <c r="Z254" s="77"/>
      <c r="AA254" s="64"/>
      <c r="AB254" s="64"/>
      <c r="AC254" s="77"/>
      <c r="AD254" s="77"/>
      <c r="AE254" s="77"/>
      <c r="AF254" s="64"/>
      <c r="AG254" s="77"/>
      <c r="AH254" s="64"/>
      <c r="AI254" s="77"/>
      <c r="AJ254" s="77"/>
      <c r="AK254" s="64"/>
      <c r="AL254" s="64"/>
      <c r="AM254" s="64"/>
      <c r="AN254" s="64"/>
      <c r="AO254" s="77"/>
      <c r="AP254" s="77"/>
      <c r="AQ254" s="77"/>
      <c r="AR254" s="77"/>
      <c r="AS254" s="77"/>
      <c r="AT254" s="64"/>
      <c r="AU254" s="64"/>
      <c r="AV254" s="77"/>
      <c r="AW254" s="77"/>
      <c r="AX254" s="64"/>
      <c r="AY254" s="64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64">
        <f>BR254-BP254</f>
        <v>4225</v>
      </c>
      <c r="BR254" s="64">
        <v>4225</v>
      </c>
      <c r="BS254" s="64">
        <v>4225</v>
      </c>
      <c r="BT254" s="17"/>
      <c r="BU254" s="17"/>
      <c r="BV254" s="17"/>
      <c r="BW254" s="17"/>
    </row>
    <row r="255" spans="1:75" s="18" customFormat="1" ht="262.5" customHeight="1">
      <c r="A255" s="94" t="s">
        <v>474</v>
      </c>
      <c r="B255" s="72" t="s">
        <v>159</v>
      </c>
      <c r="C255" s="72" t="s">
        <v>131</v>
      </c>
      <c r="D255" s="73" t="s">
        <v>256</v>
      </c>
      <c r="E255" s="72"/>
      <c r="F255" s="64"/>
      <c r="G255" s="64"/>
      <c r="H255" s="67"/>
      <c r="I255" s="67"/>
      <c r="J255" s="67"/>
      <c r="K255" s="77"/>
      <c r="L255" s="77"/>
      <c r="M255" s="64"/>
      <c r="N255" s="64">
        <f aca="true" t="shared" si="189" ref="N255:BC255">N256</f>
        <v>8496</v>
      </c>
      <c r="O255" s="64">
        <f t="shared" si="189"/>
        <v>8496</v>
      </c>
      <c r="P255" s="64">
        <f t="shared" si="189"/>
        <v>0</v>
      </c>
      <c r="Q255" s="64">
        <f t="shared" si="189"/>
        <v>8496</v>
      </c>
      <c r="R255" s="64">
        <f t="shared" si="189"/>
        <v>0</v>
      </c>
      <c r="S255" s="64">
        <f t="shared" si="189"/>
        <v>0</v>
      </c>
      <c r="T255" s="64">
        <f t="shared" si="189"/>
        <v>8496</v>
      </c>
      <c r="U255" s="64">
        <f t="shared" si="189"/>
        <v>8496</v>
      </c>
      <c r="V255" s="64">
        <f t="shared" si="189"/>
        <v>0</v>
      </c>
      <c r="W255" s="64">
        <f t="shared" si="189"/>
        <v>0</v>
      </c>
      <c r="X255" s="64">
        <f t="shared" si="189"/>
        <v>8496</v>
      </c>
      <c r="Y255" s="64">
        <f t="shared" si="189"/>
        <v>8496</v>
      </c>
      <c r="Z255" s="64">
        <f t="shared" si="189"/>
        <v>0</v>
      </c>
      <c r="AA255" s="64">
        <f t="shared" si="189"/>
        <v>8496</v>
      </c>
      <c r="AB255" s="64">
        <f t="shared" si="189"/>
        <v>8496</v>
      </c>
      <c r="AC255" s="64">
        <f t="shared" si="189"/>
        <v>0</v>
      </c>
      <c r="AD255" s="64">
        <f t="shared" si="189"/>
        <v>0</v>
      </c>
      <c r="AE255" s="64"/>
      <c r="AF255" s="64">
        <f t="shared" si="189"/>
        <v>8496</v>
      </c>
      <c r="AG255" s="64">
        <f t="shared" si="189"/>
        <v>0</v>
      </c>
      <c r="AH255" s="64">
        <f t="shared" si="189"/>
        <v>8496</v>
      </c>
      <c r="AI255" s="64">
        <f t="shared" si="189"/>
        <v>0</v>
      </c>
      <c r="AJ255" s="64">
        <f t="shared" si="189"/>
        <v>0</v>
      </c>
      <c r="AK255" s="64">
        <f t="shared" si="189"/>
        <v>8496</v>
      </c>
      <c r="AL255" s="64">
        <f t="shared" si="189"/>
        <v>0</v>
      </c>
      <c r="AM255" s="64">
        <f t="shared" si="189"/>
        <v>8496</v>
      </c>
      <c r="AN255" s="64">
        <f t="shared" si="189"/>
        <v>11117</v>
      </c>
      <c r="AO255" s="64">
        <f t="shared" si="189"/>
        <v>19613</v>
      </c>
      <c r="AP255" s="64">
        <f t="shared" si="189"/>
        <v>0</v>
      </c>
      <c r="AQ255" s="64">
        <f t="shared" si="189"/>
        <v>19613</v>
      </c>
      <c r="AR255" s="64">
        <f t="shared" si="189"/>
        <v>0</v>
      </c>
      <c r="AS255" s="64">
        <f t="shared" si="189"/>
        <v>0</v>
      </c>
      <c r="AT255" s="64">
        <f t="shared" si="189"/>
        <v>19613</v>
      </c>
      <c r="AU255" s="64">
        <f t="shared" si="189"/>
        <v>19613</v>
      </c>
      <c r="AV255" s="64">
        <f t="shared" si="189"/>
        <v>0</v>
      </c>
      <c r="AW255" s="64">
        <f t="shared" si="189"/>
        <v>0</v>
      </c>
      <c r="AX255" s="64">
        <f t="shared" si="189"/>
        <v>19613</v>
      </c>
      <c r="AY255" s="64">
        <f t="shared" si="189"/>
        <v>19613</v>
      </c>
      <c r="AZ255" s="64">
        <f t="shared" si="189"/>
        <v>0</v>
      </c>
      <c r="BA255" s="64">
        <f t="shared" si="189"/>
        <v>0</v>
      </c>
      <c r="BB255" s="64">
        <f t="shared" si="189"/>
        <v>19613</v>
      </c>
      <c r="BC255" s="64">
        <f t="shared" si="189"/>
        <v>19613</v>
      </c>
      <c r="BD255" s="77"/>
      <c r="BE255" s="77"/>
      <c r="BF255" s="64">
        <f aca="true" t="shared" si="190" ref="BF255:BS255">BF256</f>
        <v>19613</v>
      </c>
      <c r="BG255" s="64">
        <f t="shared" si="190"/>
        <v>19613</v>
      </c>
      <c r="BH255" s="64">
        <f t="shared" si="190"/>
        <v>0</v>
      </c>
      <c r="BI255" s="64">
        <f t="shared" si="190"/>
        <v>0</v>
      </c>
      <c r="BJ255" s="64">
        <f t="shared" si="190"/>
        <v>19613</v>
      </c>
      <c r="BK255" s="64">
        <f t="shared" si="190"/>
        <v>19613</v>
      </c>
      <c r="BL255" s="64">
        <f t="shared" si="190"/>
        <v>0</v>
      </c>
      <c r="BM255" s="64">
        <f t="shared" si="190"/>
        <v>0</v>
      </c>
      <c r="BN255" s="64">
        <f t="shared" si="190"/>
        <v>19613</v>
      </c>
      <c r="BO255" s="64"/>
      <c r="BP255" s="64">
        <f t="shared" si="190"/>
        <v>19613</v>
      </c>
      <c r="BQ255" s="64">
        <f t="shared" si="190"/>
        <v>-19613</v>
      </c>
      <c r="BR255" s="64">
        <f t="shared" si="190"/>
        <v>0</v>
      </c>
      <c r="BS255" s="64">
        <f t="shared" si="190"/>
        <v>0</v>
      </c>
      <c r="BT255" s="17"/>
      <c r="BU255" s="17"/>
      <c r="BV255" s="17"/>
      <c r="BW255" s="17"/>
    </row>
    <row r="256" spans="1:75" s="18" customFormat="1" ht="97.5" customHeight="1">
      <c r="A256" s="94" t="s">
        <v>241</v>
      </c>
      <c r="B256" s="72" t="s">
        <v>159</v>
      </c>
      <c r="C256" s="72" t="s">
        <v>131</v>
      </c>
      <c r="D256" s="73" t="s">
        <v>256</v>
      </c>
      <c r="E256" s="72" t="s">
        <v>145</v>
      </c>
      <c r="F256" s="64"/>
      <c r="G256" s="64"/>
      <c r="H256" s="67"/>
      <c r="I256" s="67"/>
      <c r="J256" s="67"/>
      <c r="K256" s="77"/>
      <c r="L256" s="77"/>
      <c r="M256" s="64"/>
      <c r="N256" s="64">
        <f>O256-M256</f>
        <v>8496</v>
      </c>
      <c r="O256" s="64">
        <v>8496</v>
      </c>
      <c r="P256" s="64"/>
      <c r="Q256" s="64">
        <v>8496</v>
      </c>
      <c r="R256" s="77"/>
      <c r="S256" s="77"/>
      <c r="T256" s="64">
        <f>O256+R256</f>
        <v>8496</v>
      </c>
      <c r="U256" s="64">
        <f>Q256+S256</f>
        <v>8496</v>
      </c>
      <c r="V256" s="77"/>
      <c r="W256" s="77"/>
      <c r="X256" s="64">
        <f>T256+V256</f>
        <v>8496</v>
      </c>
      <c r="Y256" s="64">
        <f>U256+W256</f>
        <v>8496</v>
      </c>
      <c r="Z256" s="77"/>
      <c r="AA256" s="64">
        <f>X256+Z256</f>
        <v>8496</v>
      </c>
      <c r="AB256" s="64">
        <f>Y256</f>
        <v>8496</v>
      </c>
      <c r="AC256" s="77"/>
      <c r="AD256" s="77"/>
      <c r="AE256" s="77"/>
      <c r="AF256" s="64">
        <f>AA256+AC256</f>
        <v>8496</v>
      </c>
      <c r="AG256" s="77"/>
      <c r="AH256" s="64">
        <f>AB256</f>
        <v>8496</v>
      </c>
      <c r="AI256" s="77"/>
      <c r="AJ256" s="77"/>
      <c r="AK256" s="64">
        <f>AF256+AI256</f>
        <v>8496</v>
      </c>
      <c r="AL256" s="64">
        <f>AG256</f>
        <v>0</v>
      </c>
      <c r="AM256" s="64">
        <f>AH256+AJ256</f>
        <v>8496</v>
      </c>
      <c r="AN256" s="64">
        <f>AO256-AM256</f>
        <v>11117</v>
      </c>
      <c r="AO256" s="64">
        <v>19613</v>
      </c>
      <c r="AP256" s="64"/>
      <c r="AQ256" s="64">
        <v>19613</v>
      </c>
      <c r="AR256" s="64"/>
      <c r="AS256" s="77"/>
      <c r="AT256" s="64">
        <f>AO256+AR256</f>
        <v>19613</v>
      </c>
      <c r="AU256" s="64">
        <f>AQ256+AS256</f>
        <v>19613</v>
      </c>
      <c r="AV256" s="77"/>
      <c r="AW256" s="77"/>
      <c r="AX256" s="64">
        <f>AT256+AV256</f>
        <v>19613</v>
      </c>
      <c r="AY256" s="64">
        <f>AU256</f>
        <v>19613</v>
      </c>
      <c r="AZ256" s="77"/>
      <c r="BA256" s="77"/>
      <c r="BB256" s="64">
        <f>AX256+AZ256</f>
        <v>19613</v>
      </c>
      <c r="BC256" s="64">
        <f>AY256+BA256</f>
        <v>19613</v>
      </c>
      <c r="BD256" s="77"/>
      <c r="BE256" s="77"/>
      <c r="BF256" s="64">
        <f>BB256+BD256</f>
        <v>19613</v>
      </c>
      <c r="BG256" s="64">
        <f>BC256+BE256</f>
        <v>19613</v>
      </c>
      <c r="BH256" s="77"/>
      <c r="BI256" s="77"/>
      <c r="BJ256" s="64">
        <f>BB256+BH256</f>
        <v>19613</v>
      </c>
      <c r="BK256" s="64">
        <f>BC256+BI256</f>
        <v>19613</v>
      </c>
      <c r="BL256" s="77"/>
      <c r="BM256" s="77"/>
      <c r="BN256" s="64">
        <f>BJ256+BL256</f>
        <v>19613</v>
      </c>
      <c r="BO256" s="64"/>
      <c r="BP256" s="64">
        <f>BK256+BM256</f>
        <v>19613</v>
      </c>
      <c r="BQ256" s="64">
        <f>BR256-BP256</f>
        <v>-19613</v>
      </c>
      <c r="BR256" s="77"/>
      <c r="BS256" s="77"/>
      <c r="BT256" s="17"/>
      <c r="BU256" s="17"/>
      <c r="BV256" s="17"/>
      <c r="BW256" s="17"/>
    </row>
    <row r="257" spans="1:75" s="18" customFormat="1" ht="199.5" customHeight="1">
      <c r="A257" s="123" t="s">
        <v>259</v>
      </c>
      <c r="B257" s="72" t="s">
        <v>159</v>
      </c>
      <c r="C257" s="72" t="s">
        <v>131</v>
      </c>
      <c r="D257" s="73" t="s">
        <v>260</v>
      </c>
      <c r="E257" s="72"/>
      <c r="F257" s="64"/>
      <c r="G257" s="64"/>
      <c r="H257" s="67"/>
      <c r="I257" s="67"/>
      <c r="J257" s="67"/>
      <c r="K257" s="77"/>
      <c r="L257" s="77"/>
      <c r="M257" s="64"/>
      <c r="N257" s="64">
        <f aca="true" t="shared" si="191" ref="N257:BC257">N258</f>
        <v>38071</v>
      </c>
      <c r="O257" s="64">
        <f t="shared" si="191"/>
        <v>38071</v>
      </c>
      <c r="P257" s="64">
        <f t="shared" si="191"/>
        <v>0</v>
      </c>
      <c r="Q257" s="64">
        <f t="shared" si="191"/>
        <v>38071</v>
      </c>
      <c r="R257" s="64">
        <f t="shared" si="191"/>
        <v>0</v>
      </c>
      <c r="S257" s="64">
        <f t="shared" si="191"/>
        <v>0</v>
      </c>
      <c r="T257" s="64">
        <f t="shared" si="191"/>
        <v>38071</v>
      </c>
      <c r="U257" s="64">
        <f t="shared" si="191"/>
        <v>38071</v>
      </c>
      <c r="V257" s="64">
        <f t="shared" si="191"/>
        <v>0</v>
      </c>
      <c r="W257" s="64">
        <f t="shared" si="191"/>
        <v>0</v>
      </c>
      <c r="X257" s="64">
        <f t="shared" si="191"/>
        <v>38071</v>
      </c>
      <c r="Y257" s="64">
        <f t="shared" si="191"/>
        <v>38071</v>
      </c>
      <c r="Z257" s="64">
        <f t="shared" si="191"/>
        <v>0</v>
      </c>
      <c r="AA257" s="64">
        <f t="shared" si="191"/>
        <v>38071</v>
      </c>
      <c r="AB257" s="64">
        <f t="shared" si="191"/>
        <v>38071</v>
      </c>
      <c r="AC257" s="64">
        <f t="shared" si="191"/>
        <v>0</v>
      </c>
      <c r="AD257" s="64">
        <f t="shared" si="191"/>
        <v>0</v>
      </c>
      <c r="AE257" s="64"/>
      <c r="AF257" s="64">
        <f t="shared" si="191"/>
        <v>38071</v>
      </c>
      <c r="AG257" s="64">
        <f t="shared" si="191"/>
        <v>0</v>
      </c>
      <c r="AH257" s="64">
        <f t="shared" si="191"/>
        <v>38071</v>
      </c>
      <c r="AI257" s="64">
        <f t="shared" si="191"/>
        <v>0</v>
      </c>
      <c r="AJ257" s="64">
        <f t="shared" si="191"/>
        <v>0</v>
      </c>
      <c r="AK257" s="64">
        <f t="shared" si="191"/>
        <v>38071</v>
      </c>
      <c r="AL257" s="64">
        <f t="shared" si="191"/>
        <v>0</v>
      </c>
      <c r="AM257" s="64">
        <f t="shared" si="191"/>
        <v>38071</v>
      </c>
      <c r="AN257" s="64">
        <f t="shared" si="191"/>
        <v>68929</v>
      </c>
      <c r="AO257" s="64">
        <f t="shared" si="191"/>
        <v>107000</v>
      </c>
      <c r="AP257" s="64">
        <f t="shared" si="191"/>
        <v>0</v>
      </c>
      <c r="AQ257" s="64">
        <f t="shared" si="191"/>
        <v>107000</v>
      </c>
      <c r="AR257" s="64">
        <f t="shared" si="191"/>
        <v>0</v>
      </c>
      <c r="AS257" s="64">
        <f t="shared" si="191"/>
        <v>0</v>
      </c>
      <c r="AT257" s="64">
        <f t="shared" si="191"/>
        <v>107000</v>
      </c>
      <c r="AU257" s="64">
        <f t="shared" si="191"/>
        <v>107000</v>
      </c>
      <c r="AV257" s="64">
        <f t="shared" si="191"/>
        <v>0</v>
      </c>
      <c r="AW257" s="64">
        <f t="shared" si="191"/>
        <v>0</v>
      </c>
      <c r="AX257" s="64">
        <f t="shared" si="191"/>
        <v>107000</v>
      </c>
      <c r="AY257" s="64">
        <f t="shared" si="191"/>
        <v>107000</v>
      </c>
      <c r="AZ257" s="64">
        <f t="shared" si="191"/>
        <v>0</v>
      </c>
      <c r="BA257" s="64">
        <f t="shared" si="191"/>
        <v>0</v>
      </c>
      <c r="BB257" s="64">
        <f t="shared" si="191"/>
        <v>107000</v>
      </c>
      <c r="BC257" s="64">
        <f t="shared" si="191"/>
        <v>107000</v>
      </c>
      <c r="BD257" s="77"/>
      <c r="BE257" s="77"/>
      <c r="BF257" s="64">
        <f aca="true" t="shared" si="192" ref="BF257:BS257">BF258</f>
        <v>107000</v>
      </c>
      <c r="BG257" s="64">
        <f t="shared" si="192"/>
        <v>107000</v>
      </c>
      <c r="BH257" s="64">
        <f t="shared" si="192"/>
        <v>0</v>
      </c>
      <c r="BI257" s="64">
        <f t="shared" si="192"/>
        <v>0</v>
      </c>
      <c r="BJ257" s="64">
        <f t="shared" si="192"/>
        <v>107000</v>
      </c>
      <c r="BK257" s="64">
        <f t="shared" si="192"/>
        <v>107000</v>
      </c>
      <c r="BL257" s="64">
        <f t="shared" si="192"/>
        <v>0</v>
      </c>
      <c r="BM257" s="64">
        <f t="shared" si="192"/>
        <v>0</v>
      </c>
      <c r="BN257" s="64">
        <f t="shared" si="192"/>
        <v>107000</v>
      </c>
      <c r="BO257" s="64"/>
      <c r="BP257" s="64">
        <f t="shared" si="192"/>
        <v>107000</v>
      </c>
      <c r="BQ257" s="64">
        <f t="shared" si="192"/>
        <v>12018</v>
      </c>
      <c r="BR257" s="64">
        <f t="shared" si="192"/>
        <v>119018</v>
      </c>
      <c r="BS257" s="64">
        <f t="shared" si="192"/>
        <v>119018</v>
      </c>
      <c r="BT257" s="17"/>
      <c r="BU257" s="17"/>
      <c r="BV257" s="17"/>
      <c r="BW257" s="17"/>
    </row>
    <row r="258" spans="1:75" s="18" customFormat="1" ht="85.5" customHeight="1">
      <c r="A258" s="94" t="s">
        <v>241</v>
      </c>
      <c r="B258" s="72" t="s">
        <v>159</v>
      </c>
      <c r="C258" s="72" t="s">
        <v>131</v>
      </c>
      <c r="D258" s="73" t="s">
        <v>260</v>
      </c>
      <c r="E258" s="72" t="s">
        <v>145</v>
      </c>
      <c r="F258" s="64"/>
      <c r="G258" s="64"/>
      <c r="H258" s="67"/>
      <c r="I258" s="67"/>
      <c r="J258" s="67"/>
      <c r="K258" s="77"/>
      <c r="L258" s="77"/>
      <c r="M258" s="64"/>
      <c r="N258" s="64">
        <f>O258-M258</f>
        <v>38071</v>
      </c>
      <c r="O258" s="64">
        <v>38071</v>
      </c>
      <c r="P258" s="64"/>
      <c r="Q258" s="64">
        <v>38071</v>
      </c>
      <c r="R258" s="77"/>
      <c r="S258" s="77"/>
      <c r="T258" s="64">
        <f>O258+R258</f>
        <v>38071</v>
      </c>
      <c r="U258" s="64">
        <f>Q258+S258</f>
        <v>38071</v>
      </c>
      <c r="V258" s="77"/>
      <c r="W258" s="77"/>
      <c r="X258" s="64">
        <f>T258+V258</f>
        <v>38071</v>
      </c>
      <c r="Y258" s="64">
        <f>U258+W258</f>
        <v>38071</v>
      </c>
      <c r="Z258" s="77"/>
      <c r="AA258" s="64">
        <f>X258+Z258</f>
        <v>38071</v>
      </c>
      <c r="AB258" s="64">
        <f>Y258</f>
        <v>38071</v>
      </c>
      <c r="AC258" s="77"/>
      <c r="AD258" s="77"/>
      <c r="AE258" s="77"/>
      <c r="AF258" s="64">
        <f>AA258+AC258</f>
        <v>38071</v>
      </c>
      <c r="AG258" s="77"/>
      <c r="AH258" s="64">
        <f>AB258</f>
        <v>38071</v>
      </c>
      <c r="AI258" s="77"/>
      <c r="AJ258" s="77"/>
      <c r="AK258" s="64">
        <f>AF258+AI258</f>
        <v>38071</v>
      </c>
      <c r="AL258" s="64">
        <f>AG258</f>
        <v>0</v>
      </c>
      <c r="AM258" s="64">
        <f>AH258+AJ258</f>
        <v>38071</v>
      </c>
      <c r="AN258" s="64">
        <f>AO258-AM258</f>
        <v>68929</v>
      </c>
      <c r="AO258" s="64">
        <v>107000</v>
      </c>
      <c r="AP258" s="64"/>
      <c r="AQ258" s="64">
        <v>107000</v>
      </c>
      <c r="AR258" s="64"/>
      <c r="AS258" s="77"/>
      <c r="AT258" s="64">
        <f>AO258+AR258</f>
        <v>107000</v>
      </c>
      <c r="AU258" s="64">
        <f>AQ258+AS258</f>
        <v>107000</v>
      </c>
      <c r="AV258" s="77"/>
      <c r="AW258" s="77"/>
      <c r="AX258" s="64">
        <f>AT258+AV258</f>
        <v>107000</v>
      </c>
      <c r="AY258" s="64">
        <f>AU258</f>
        <v>107000</v>
      </c>
      <c r="AZ258" s="77"/>
      <c r="BA258" s="77"/>
      <c r="BB258" s="64">
        <f>AX258+AZ258</f>
        <v>107000</v>
      </c>
      <c r="BC258" s="64">
        <f>AY258+BA258</f>
        <v>107000</v>
      </c>
      <c r="BD258" s="77"/>
      <c r="BE258" s="77"/>
      <c r="BF258" s="64">
        <f>BB258+BD258</f>
        <v>107000</v>
      </c>
      <c r="BG258" s="64">
        <f>BC258+BE258</f>
        <v>107000</v>
      </c>
      <c r="BH258" s="77"/>
      <c r="BI258" s="77"/>
      <c r="BJ258" s="64">
        <f>BB258+BH258</f>
        <v>107000</v>
      </c>
      <c r="BK258" s="64">
        <f>BC258+BI258</f>
        <v>107000</v>
      </c>
      <c r="BL258" s="77"/>
      <c r="BM258" s="77"/>
      <c r="BN258" s="64">
        <f>BJ258+BL258</f>
        <v>107000</v>
      </c>
      <c r="BO258" s="64"/>
      <c r="BP258" s="64">
        <f>BK258+BM258</f>
        <v>107000</v>
      </c>
      <c r="BQ258" s="64">
        <f>BR258-BP258</f>
        <v>12018</v>
      </c>
      <c r="BR258" s="64">
        <v>119018</v>
      </c>
      <c r="BS258" s="64">
        <v>119018</v>
      </c>
      <c r="BT258" s="17"/>
      <c r="BU258" s="17"/>
      <c r="BV258" s="17"/>
      <c r="BW258" s="17"/>
    </row>
    <row r="259" spans="1:75" s="18" customFormat="1" ht="228.75" customHeight="1">
      <c r="A259" s="123" t="s">
        <v>467</v>
      </c>
      <c r="B259" s="72" t="s">
        <v>159</v>
      </c>
      <c r="C259" s="72" t="s">
        <v>131</v>
      </c>
      <c r="D259" s="73" t="s">
        <v>468</v>
      </c>
      <c r="E259" s="72"/>
      <c r="F259" s="64"/>
      <c r="G259" s="64"/>
      <c r="H259" s="67"/>
      <c r="I259" s="67"/>
      <c r="J259" s="67"/>
      <c r="K259" s="77"/>
      <c r="L259" s="77"/>
      <c r="M259" s="64"/>
      <c r="N259" s="64"/>
      <c r="O259" s="64"/>
      <c r="P259" s="64"/>
      <c r="Q259" s="64"/>
      <c r="R259" s="77"/>
      <c r="S259" s="77"/>
      <c r="T259" s="64"/>
      <c r="U259" s="64"/>
      <c r="V259" s="77"/>
      <c r="W259" s="77"/>
      <c r="X259" s="64"/>
      <c r="Y259" s="64"/>
      <c r="Z259" s="77"/>
      <c r="AA259" s="64"/>
      <c r="AB259" s="64"/>
      <c r="AC259" s="77"/>
      <c r="AD259" s="77"/>
      <c r="AE259" s="77"/>
      <c r="AF259" s="64"/>
      <c r="AG259" s="77"/>
      <c r="AH259" s="64"/>
      <c r="AI259" s="77"/>
      <c r="AJ259" s="77"/>
      <c r="AK259" s="64"/>
      <c r="AL259" s="64"/>
      <c r="AM259" s="64"/>
      <c r="AN259" s="64"/>
      <c r="AO259" s="64"/>
      <c r="AP259" s="64"/>
      <c r="AQ259" s="64"/>
      <c r="AR259" s="64"/>
      <c r="AS259" s="77"/>
      <c r="AT259" s="64"/>
      <c r="AU259" s="64"/>
      <c r="AV259" s="77"/>
      <c r="AW259" s="77"/>
      <c r="AX259" s="64"/>
      <c r="AY259" s="64"/>
      <c r="AZ259" s="77"/>
      <c r="BA259" s="77"/>
      <c r="BB259" s="64"/>
      <c r="BC259" s="64"/>
      <c r="BD259" s="77"/>
      <c r="BE259" s="77"/>
      <c r="BF259" s="64"/>
      <c r="BG259" s="64"/>
      <c r="BH259" s="77"/>
      <c r="BI259" s="77"/>
      <c r="BJ259" s="64"/>
      <c r="BK259" s="64"/>
      <c r="BL259" s="77"/>
      <c r="BM259" s="77"/>
      <c r="BN259" s="64"/>
      <c r="BO259" s="64"/>
      <c r="BP259" s="64"/>
      <c r="BQ259" s="64">
        <f>BQ260</f>
        <v>14781</v>
      </c>
      <c r="BR259" s="64">
        <f>BR260</f>
        <v>14781</v>
      </c>
      <c r="BS259" s="64">
        <f>BS260</f>
        <v>14781</v>
      </c>
      <c r="BT259" s="17"/>
      <c r="BU259" s="17"/>
      <c r="BV259" s="17"/>
      <c r="BW259" s="17"/>
    </row>
    <row r="260" spans="1:75" s="18" customFormat="1" ht="94.5" customHeight="1">
      <c r="A260" s="94" t="s">
        <v>241</v>
      </c>
      <c r="B260" s="72" t="s">
        <v>159</v>
      </c>
      <c r="C260" s="72" t="s">
        <v>131</v>
      </c>
      <c r="D260" s="73" t="s">
        <v>468</v>
      </c>
      <c r="E260" s="72" t="s">
        <v>145</v>
      </c>
      <c r="F260" s="64"/>
      <c r="G260" s="64"/>
      <c r="H260" s="67"/>
      <c r="I260" s="67"/>
      <c r="J260" s="67"/>
      <c r="K260" s="77"/>
      <c r="L260" s="77"/>
      <c r="M260" s="64"/>
      <c r="N260" s="64"/>
      <c r="O260" s="64"/>
      <c r="P260" s="64"/>
      <c r="Q260" s="64"/>
      <c r="R260" s="77"/>
      <c r="S260" s="77"/>
      <c r="T260" s="64"/>
      <c r="U260" s="64"/>
      <c r="V260" s="77"/>
      <c r="W260" s="77"/>
      <c r="X260" s="64"/>
      <c r="Y260" s="64"/>
      <c r="Z260" s="77"/>
      <c r="AA260" s="64"/>
      <c r="AB260" s="64"/>
      <c r="AC260" s="77"/>
      <c r="AD260" s="77"/>
      <c r="AE260" s="77"/>
      <c r="AF260" s="64"/>
      <c r="AG260" s="77"/>
      <c r="AH260" s="64"/>
      <c r="AI260" s="77"/>
      <c r="AJ260" s="77"/>
      <c r="AK260" s="64"/>
      <c r="AL260" s="64"/>
      <c r="AM260" s="64"/>
      <c r="AN260" s="64"/>
      <c r="AO260" s="64"/>
      <c r="AP260" s="64"/>
      <c r="AQ260" s="64"/>
      <c r="AR260" s="64"/>
      <c r="AS260" s="77"/>
      <c r="AT260" s="64"/>
      <c r="AU260" s="64"/>
      <c r="AV260" s="77"/>
      <c r="AW260" s="77"/>
      <c r="AX260" s="64"/>
      <c r="AY260" s="64"/>
      <c r="AZ260" s="77"/>
      <c r="BA260" s="77"/>
      <c r="BB260" s="64"/>
      <c r="BC260" s="64"/>
      <c r="BD260" s="77"/>
      <c r="BE260" s="77"/>
      <c r="BF260" s="64"/>
      <c r="BG260" s="64"/>
      <c r="BH260" s="77"/>
      <c r="BI260" s="77"/>
      <c r="BJ260" s="64"/>
      <c r="BK260" s="64"/>
      <c r="BL260" s="77"/>
      <c r="BM260" s="77"/>
      <c r="BN260" s="64"/>
      <c r="BO260" s="64"/>
      <c r="BP260" s="64"/>
      <c r="BQ260" s="64">
        <f>BR260-BP260</f>
        <v>14781</v>
      </c>
      <c r="BR260" s="64">
        <v>14781</v>
      </c>
      <c r="BS260" s="64">
        <v>14781</v>
      </c>
      <c r="BT260" s="17"/>
      <c r="BU260" s="17"/>
      <c r="BV260" s="17"/>
      <c r="BW260" s="17"/>
    </row>
    <row r="261" spans="1:75" s="18" customFormat="1" ht="40.5" customHeight="1">
      <c r="A261" s="66" t="s">
        <v>124</v>
      </c>
      <c r="B261" s="72" t="s">
        <v>159</v>
      </c>
      <c r="C261" s="72" t="s">
        <v>131</v>
      </c>
      <c r="D261" s="73" t="s">
        <v>125</v>
      </c>
      <c r="E261" s="72"/>
      <c r="F261" s="64"/>
      <c r="G261" s="64"/>
      <c r="H261" s="67"/>
      <c r="I261" s="67"/>
      <c r="J261" s="67"/>
      <c r="K261" s="77"/>
      <c r="L261" s="77"/>
      <c r="M261" s="64"/>
      <c r="N261" s="64"/>
      <c r="O261" s="64"/>
      <c r="P261" s="64"/>
      <c r="Q261" s="64"/>
      <c r="R261" s="77"/>
      <c r="S261" s="77"/>
      <c r="T261" s="64"/>
      <c r="U261" s="64"/>
      <c r="V261" s="77"/>
      <c r="W261" s="77"/>
      <c r="X261" s="64"/>
      <c r="Y261" s="64"/>
      <c r="Z261" s="77"/>
      <c r="AA261" s="64"/>
      <c r="AB261" s="64"/>
      <c r="AC261" s="77"/>
      <c r="AD261" s="77"/>
      <c r="AE261" s="77"/>
      <c r="AF261" s="64"/>
      <c r="AG261" s="77"/>
      <c r="AH261" s="64"/>
      <c r="AI261" s="77"/>
      <c r="AJ261" s="77"/>
      <c r="AK261" s="64"/>
      <c r="AL261" s="64"/>
      <c r="AM261" s="64"/>
      <c r="AN261" s="64"/>
      <c r="AO261" s="64"/>
      <c r="AP261" s="64"/>
      <c r="AQ261" s="64"/>
      <c r="AR261" s="64"/>
      <c r="AS261" s="77"/>
      <c r="AT261" s="64"/>
      <c r="AU261" s="64"/>
      <c r="AV261" s="77"/>
      <c r="AW261" s="77"/>
      <c r="AX261" s="64"/>
      <c r="AY261" s="64"/>
      <c r="AZ261" s="77"/>
      <c r="BA261" s="77"/>
      <c r="BB261" s="64"/>
      <c r="BC261" s="64"/>
      <c r="BD261" s="77"/>
      <c r="BE261" s="77"/>
      <c r="BF261" s="64"/>
      <c r="BG261" s="64"/>
      <c r="BH261" s="77"/>
      <c r="BI261" s="77"/>
      <c r="BJ261" s="64"/>
      <c r="BK261" s="64"/>
      <c r="BL261" s="77"/>
      <c r="BM261" s="77"/>
      <c r="BN261" s="64"/>
      <c r="BO261" s="64"/>
      <c r="BP261" s="64"/>
      <c r="BQ261" s="64">
        <f>BQ262+BQ267+BQ269+BQ265</f>
        <v>16090</v>
      </c>
      <c r="BR261" s="64">
        <f>BR262+BR267+BR269+BR265</f>
        <v>16090</v>
      </c>
      <c r="BS261" s="64">
        <f>BS262+BS267+BS269+BS265</f>
        <v>15184</v>
      </c>
      <c r="BT261" s="17"/>
      <c r="BU261" s="17"/>
      <c r="BV261" s="17"/>
      <c r="BW261" s="17"/>
    </row>
    <row r="262" spans="1:75" s="18" customFormat="1" ht="116.25" customHeight="1">
      <c r="A262" s="94" t="s">
        <v>475</v>
      </c>
      <c r="B262" s="72" t="s">
        <v>159</v>
      </c>
      <c r="C262" s="72" t="s">
        <v>131</v>
      </c>
      <c r="D262" s="73" t="s">
        <v>470</v>
      </c>
      <c r="E262" s="72"/>
      <c r="F262" s="64"/>
      <c r="G262" s="64"/>
      <c r="H262" s="67"/>
      <c r="I262" s="67"/>
      <c r="J262" s="67"/>
      <c r="K262" s="77"/>
      <c r="L262" s="77"/>
      <c r="M262" s="64"/>
      <c r="N262" s="64"/>
      <c r="O262" s="64"/>
      <c r="P262" s="64"/>
      <c r="Q262" s="64"/>
      <c r="R262" s="77"/>
      <c r="S262" s="77"/>
      <c r="T262" s="64"/>
      <c r="U262" s="64"/>
      <c r="V262" s="77"/>
      <c r="W262" s="77"/>
      <c r="X262" s="64"/>
      <c r="Y262" s="64"/>
      <c r="Z262" s="77"/>
      <c r="AA262" s="64"/>
      <c r="AB262" s="64"/>
      <c r="AC262" s="77"/>
      <c r="AD262" s="77"/>
      <c r="AE262" s="77"/>
      <c r="AF262" s="64"/>
      <c r="AG262" s="77"/>
      <c r="AH262" s="64"/>
      <c r="AI262" s="77"/>
      <c r="AJ262" s="77"/>
      <c r="AK262" s="64"/>
      <c r="AL262" s="64"/>
      <c r="AM262" s="64"/>
      <c r="AN262" s="64"/>
      <c r="AO262" s="64"/>
      <c r="AP262" s="64"/>
      <c r="AQ262" s="64"/>
      <c r="AR262" s="64"/>
      <c r="AS262" s="77"/>
      <c r="AT262" s="64"/>
      <c r="AU262" s="64"/>
      <c r="AV262" s="77"/>
      <c r="AW262" s="77"/>
      <c r="AX262" s="64"/>
      <c r="AY262" s="64"/>
      <c r="AZ262" s="77"/>
      <c r="BA262" s="77"/>
      <c r="BB262" s="64"/>
      <c r="BC262" s="64"/>
      <c r="BD262" s="77"/>
      <c r="BE262" s="77"/>
      <c r="BF262" s="64"/>
      <c r="BG262" s="64"/>
      <c r="BH262" s="77"/>
      <c r="BI262" s="77"/>
      <c r="BJ262" s="64"/>
      <c r="BK262" s="64"/>
      <c r="BL262" s="77"/>
      <c r="BM262" s="77"/>
      <c r="BN262" s="64"/>
      <c r="BO262" s="64"/>
      <c r="BP262" s="64"/>
      <c r="BQ262" s="64">
        <f aca="true" t="shared" si="193" ref="BQ262:BS263">BQ263</f>
        <v>15184</v>
      </c>
      <c r="BR262" s="64">
        <f t="shared" si="193"/>
        <v>15184</v>
      </c>
      <c r="BS262" s="64">
        <f t="shared" si="193"/>
        <v>15184</v>
      </c>
      <c r="BT262" s="17"/>
      <c r="BU262" s="17"/>
      <c r="BV262" s="17"/>
      <c r="BW262" s="17"/>
    </row>
    <row r="263" spans="1:75" s="18" customFormat="1" ht="171.75" customHeight="1">
      <c r="A263" s="94" t="s">
        <v>476</v>
      </c>
      <c r="B263" s="72" t="s">
        <v>159</v>
      </c>
      <c r="C263" s="72" t="s">
        <v>131</v>
      </c>
      <c r="D263" s="73" t="s">
        <v>0</v>
      </c>
      <c r="E263" s="72"/>
      <c r="F263" s="64"/>
      <c r="G263" s="64"/>
      <c r="H263" s="67"/>
      <c r="I263" s="67"/>
      <c r="J263" s="67"/>
      <c r="K263" s="77"/>
      <c r="L263" s="77"/>
      <c r="M263" s="64"/>
      <c r="N263" s="64"/>
      <c r="O263" s="64"/>
      <c r="P263" s="64"/>
      <c r="Q263" s="64"/>
      <c r="R263" s="77"/>
      <c r="S263" s="77"/>
      <c r="T263" s="64"/>
      <c r="U263" s="64"/>
      <c r="V263" s="77"/>
      <c r="W263" s="77"/>
      <c r="X263" s="64"/>
      <c r="Y263" s="64"/>
      <c r="Z263" s="77"/>
      <c r="AA263" s="64"/>
      <c r="AB263" s="64"/>
      <c r="AC263" s="77"/>
      <c r="AD263" s="77"/>
      <c r="AE263" s="77"/>
      <c r="AF263" s="64"/>
      <c r="AG263" s="77"/>
      <c r="AH263" s="64"/>
      <c r="AI263" s="77"/>
      <c r="AJ263" s="77"/>
      <c r="AK263" s="64"/>
      <c r="AL263" s="64"/>
      <c r="AM263" s="64"/>
      <c r="AN263" s="64"/>
      <c r="AO263" s="64"/>
      <c r="AP263" s="64"/>
      <c r="AQ263" s="64"/>
      <c r="AR263" s="64"/>
      <c r="AS263" s="77"/>
      <c r="AT263" s="64"/>
      <c r="AU263" s="64"/>
      <c r="AV263" s="77"/>
      <c r="AW263" s="77"/>
      <c r="AX263" s="64"/>
      <c r="AY263" s="64"/>
      <c r="AZ263" s="77"/>
      <c r="BA263" s="77"/>
      <c r="BB263" s="64"/>
      <c r="BC263" s="64"/>
      <c r="BD263" s="77"/>
      <c r="BE263" s="77"/>
      <c r="BF263" s="64"/>
      <c r="BG263" s="64"/>
      <c r="BH263" s="77"/>
      <c r="BI263" s="77"/>
      <c r="BJ263" s="64"/>
      <c r="BK263" s="64"/>
      <c r="BL263" s="77"/>
      <c r="BM263" s="77"/>
      <c r="BN263" s="64"/>
      <c r="BO263" s="64"/>
      <c r="BP263" s="64"/>
      <c r="BQ263" s="64">
        <f t="shared" si="193"/>
        <v>15184</v>
      </c>
      <c r="BR263" s="64">
        <f t="shared" si="193"/>
        <v>15184</v>
      </c>
      <c r="BS263" s="64">
        <f t="shared" si="193"/>
        <v>15184</v>
      </c>
      <c r="BT263" s="17"/>
      <c r="BU263" s="17"/>
      <c r="BV263" s="17"/>
      <c r="BW263" s="17"/>
    </row>
    <row r="264" spans="1:75" s="18" customFormat="1" ht="93.75" customHeight="1">
      <c r="A264" s="94" t="s">
        <v>241</v>
      </c>
      <c r="B264" s="72" t="s">
        <v>159</v>
      </c>
      <c r="C264" s="72" t="s">
        <v>131</v>
      </c>
      <c r="D264" s="73" t="s">
        <v>0</v>
      </c>
      <c r="E264" s="72" t="s">
        <v>145</v>
      </c>
      <c r="F264" s="64"/>
      <c r="G264" s="64"/>
      <c r="H264" s="67"/>
      <c r="I264" s="67"/>
      <c r="J264" s="67"/>
      <c r="K264" s="77"/>
      <c r="L264" s="77"/>
      <c r="M264" s="64"/>
      <c r="N264" s="64"/>
      <c r="O264" s="64"/>
      <c r="P264" s="64"/>
      <c r="Q264" s="64"/>
      <c r="R264" s="77"/>
      <c r="S264" s="77"/>
      <c r="T264" s="64"/>
      <c r="U264" s="64"/>
      <c r="V264" s="77"/>
      <c r="W264" s="77"/>
      <c r="X264" s="64"/>
      <c r="Y264" s="64"/>
      <c r="Z264" s="77"/>
      <c r="AA264" s="64"/>
      <c r="AB264" s="64"/>
      <c r="AC264" s="77"/>
      <c r="AD264" s="77"/>
      <c r="AE264" s="77"/>
      <c r="AF264" s="64"/>
      <c r="AG264" s="77"/>
      <c r="AH264" s="64"/>
      <c r="AI264" s="77"/>
      <c r="AJ264" s="77"/>
      <c r="AK264" s="64"/>
      <c r="AL264" s="64"/>
      <c r="AM264" s="64"/>
      <c r="AN264" s="64"/>
      <c r="AO264" s="64"/>
      <c r="AP264" s="64"/>
      <c r="AQ264" s="64"/>
      <c r="AR264" s="64"/>
      <c r="AS264" s="77"/>
      <c r="AT264" s="64"/>
      <c r="AU264" s="64"/>
      <c r="AV264" s="77"/>
      <c r="AW264" s="77"/>
      <c r="AX264" s="64"/>
      <c r="AY264" s="64"/>
      <c r="AZ264" s="77"/>
      <c r="BA264" s="77"/>
      <c r="BB264" s="64"/>
      <c r="BC264" s="64"/>
      <c r="BD264" s="77"/>
      <c r="BE264" s="77"/>
      <c r="BF264" s="64"/>
      <c r="BG264" s="64"/>
      <c r="BH264" s="77"/>
      <c r="BI264" s="77"/>
      <c r="BJ264" s="64"/>
      <c r="BK264" s="64"/>
      <c r="BL264" s="77"/>
      <c r="BM264" s="77"/>
      <c r="BN264" s="64"/>
      <c r="BO264" s="64"/>
      <c r="BP264" s="64"/>
      <c r="BQ264" s="64">
        <f>BR264-BP264</f>
        <v>15184</v>
      </c>
      <c r="BR264" s="64">
        <v>15184</v>
      </c>
      <c r="BS264" s="64">
        <v>15184</v>
      </c>
      <c r="BT264" s="17"/>
      <c r="BU264" s="17"/>
      <c r="BV264" s="17"/>
      <c r="BW264" s="17"/>
    </row>
    <row r="265" spans="1:75" s="18" customFormat="1" ht="73.5" customHeight="1">
      <c r="A265" s="66" t="s">
        <v>394</v>
      </c>
      <c r="B265" s="72" t="s">
        <v>159</v>
      </c>
      <c r="C265" s="72" t="s">
        <v>131</v>
      </c>
      <c r="D265" s="73" t="s">
        <v>395</v>
      </c>
      <c r="E265" s="72"/>
      <c r="F265" s="64"/>
      <c r="G265" s="64"/>
      <c r="H265" s="67"/>
      <c r="I265" s="67"/>
      <c r="J265" s="67"/>
      <c r="K265" s="77"/>
      <c r="L265" s="77"/>
      <c r="M265" s="64"/>
      <c r="N265" s="64"/>
      <c r="O265" s="64"/>
      <c r="P265" s="64"/>
      <c r="Q265" s="64"/>
      <c r="R265" s="77"/>
      <c r="S265" s="77"/>
      <c r="T265" s="64"/>
      <c r="U265" s="64"/>
      <c r="V265" s="77"/>
      <c r="W265" s="77"/>
      <c r="X265" s="64"/>
      <c r="Y265" s="64"/>
      <c r="Z265" s="77"/>
      <c r="AA265" s="64"/>
      <c r="AB265" s="64"/>
      <c r="AC265" s="77"/>
      <c r="AD265" s="77"/>
      <c r="AE265" s="77"/>
      <c r="AF265" s="64"/>
      <c r="AG265" s="77"/>
      <c r="AH265" s="64"/>
      <c r="AI265" s="77"/>
      <c r="AJ265" s="77"/>
      <c r="AK265" s="64"/>
      <c r="AL265" s="64"/>
      <c r="AM265" s="64"/>
      <c r="AN265" s="64"/>
      <c r="AO265" s="64"/>
      <c r="AP265" s="64"/>
      <c r="AQ265" s="64"/>
      <c r="AR265" s="64"/>
      <c r="AS265" s="77"/>
      <c r="AT265" s="64"/>
      <c r="AU265" s="64"/>
      <c r="AV265" s="77"/>
      <c r="AW265" s="77"/>
      <c r="AX265" s="64"/>
      <c r="AY265" s="64"/>
      <c r="AZ265" s="77"/>
      <c r="BA265" s="77"/>
      <c r="BB265" s="64"/>
      <c r="BC265" s="64"/>
      <c r="BD265" s="77"/>
      <c r="BE265" s="77"/>
      <c r="BF265" s="64"/>
      <c r="BG265" s="64"/>
      <c r="BH265" s="77"/>
      <c r="BI265" s="77"/>
      <c r="BJ265" s="64"/>
      <c r="BK265" s="64"/>
      <c r="BL265" s="77"/>
      <c r="BM265" s="77"/>
      <c r="BN265" s="64"/>
      <c r="BO265" s="64"/>
      <c r="BP265" s="64"/>
      <c r="BQ265" s="64">
        <f>BQ266</f>
        <v>906</v>
      </c>
      <c r="BR265" s="64">
        <f>BR266</f>
        <v>906</v>
      </c>
      <c r="BS265" s="64">
        <f>BS266</f>
        <v>0</v>
      </c>
      <c r="BT265" s="17"/>
      <c r="BU265" s="17"/>
      <c r="BV265" s="17"/>
      <c r="BW265" s="17"/>
    </row>
    <row r="266" spans="1:75" s="18" customFormat="1" ht="69.75" customHeight="1">
      <c r="A266" s="94" t="s">
        <v>140</v>
      </c>
      <c r="B266" s="72" t="s">
        <v>159</v>
      </c>
      <c r="C266" s="72" t="s">
        <v>131</v>
      </c>
      <c r="D266" s="73" t="s">
        <v>395</v>
      </c>
      <c r="E266" s="72" t="s">
        <v>141</v>
      </c>
      <c r="F266" s="64"/>
      <c r="G266" s="64"/>
      <c r="H266" s="67"/>
      <c r="I266" s="67"/>
      <c r="J266" s="67"/>
      <c r="K266" s="77"/>
      <c r="L266" s="77"/>
      <c r="M266" s="64"/>
      <c r="N266" s="64"/>
      <c r="O266" s="64"/>
      <c r="P266" s="64"/>
      <c r="Q266" s="64"/>
      <c r="R266" s="77"/>
      <c r="S266" s="77"/>
      <c r="T266" s="64"/>
      <c r="U266" s="64"/>
      <c r="V266" s="77"/>
      <c r="W266" s="77"/>
      <c r="X266" s="64"/>
      <c r="Y266" s="64"/>
      <c r="Z266" s="77"/>
      <c r="AA266" s="64"/>
      <c r="AB266" s="64"/>
      <c r="AC266" s="77"/>
      <c r="AD266" s="77"/>
      <c r="AE266" s="77"/>
      <c r="AF266" s="64"/>
      <c r="AG266" s="77"/>
      <c r="AH266" s="64"/>
      <c r="AI266" s="77"/>
      <c r="AJ266" s="77"/>
      <c r="AK266" s="64"/>
      <c r="AL266" s="64"/>
      <c r="AM266" s="64"/>
      <c r="AN266" s="64"/>
      <c r="AO266" s="64"/>
      <c r="AP266" s="64"/>
      <c r="AQ266" s="64"/>
      <c r="AR266" s="64"/>
      <c r="AS266" s="77"/>
      <c r="AT266" s="64"/>
      <c r="AU266" s="64"/>
      <c r="AV266" s="77"/>
      <c r="AW266" s="77"/>
      <c r="AX266" s="64"/>
      <c r="AY266" s="64"/>
      <c r="AZ266" s="77"/>
      <c r="BA266" s="77"/>
      <c r="BB266" s="64"/>
      <c r="BC266" s="64"/>
      <c r="BD266" s="77"/>
      <c r="BE266" s="77"/>
      <c r="BF266" s="64"/>
      <c r="BG266" s="64"/>
      <c r="BH266" s="77"/>
      <c r="BI266" s="77"/>
      <c r="BJ266" s="64"/>
      <c r="BK266" s="64"/>
      <c r="BL266" s="77"/>
      <c r="BM266" s="77"/>
      <c r="BN266" s="64"/>
      <c r="BO266" s="64"/>
      <c r="BP266" s="64"/>
      <c r="BQ266" s="64">
        <f>BR266-BP266</f>
        <v>906</v>
      </c>
      <c r="BR266" s="64">
        <v>906</v>
      </c>
      <c r="BS266" s="64"/>
      <c r="BT266" s="17"/>
      <c r="BU266" s="17"/>
      <c r="BV266" s="17"/>
      <c r="BW266" s="17"/>
    </row>
    <row r="267" spans="1:75" s="18" customFormat="1" ht="66" hidden="1">
      <c r="A267" s="66" t="s">
        <v>441</v>
      </c>
      <c r="B267" s="72" t="s">
        <v>159</v>
      </c>
      <c r="C267" s="72" t="s">
        <v>131</v>
      </c>
      <c r="D267" s="73" t="s">
        <v>442</v>
      </c>
      <c r="E267" s="72"/>
      <c r="F267" s="64"/>
      <c r="G267" s="64"/>
      <c r="H267" s="67"/>
      <c r="I267" s="67"/>
      <c r="J267" s="67"/>
      <c r="K267" s="77"/>
      <c r="L267" s="77"/>
      <c r="M267" s="64"/>
      <c r="N267" s="64"/>
      <c r="O267" s="64"/>
      <c r="P267" s="64"/>
      <c r="Q267" s="64"/>
      <c r="R267" s="77"/>
      <c r="S267" s="77"/>
      <c r="T267" s="64"/>
      <c r="U267" s="64"/>
      <c r="V267" s="77"/>
      <c r="W267" s="77"/>
      <c r="X267" s="64"/>
      <c r="Y267" s="64"/>
      <c r="Z267" s="77"/>
      <c r="AA267" s="64"/>
      <c r="AB267" s="64"/>
      <c r="AC267" s="77"/>
      <c r="AD267" s="77"/>
      <c r="AE267" s="77"/>
      <c r="AF267" s="64"/>
      <c r="AG267" s="77"/>
      <c r="AH267" s="64"/>
      <c r="AI267" s="77"/>
      <c r="AJ267" s="77"/>
      <c r="AK267" s="64"/>
      <c r="AL267" s="64"/>
      <c r="AM267" s="64"/>
      <c r="AN267" s="64"/>
      <c r="AO267" s="64"/>
      <c r="AP267" s="64"/>
      <c r="AQ267" s="64"/>
      <c r="AR267" s="64"/>
      <c r="AS267" s="77"/>
      <c r="AT267" s="64"/>
      <c r="AU267" s="64"/>
      <c r="AV267" s="77"/>
      <c r="AW267" s="77"/>
      <c r="AX267" s="64"/>
      <c r="AY267" s="64"/>
      <c r="AZ267" s="77"/>
      <c r="BA267" s="77"/>
      <c r="BB267" s="64"/>
      <c r="BC267" s="64"/>
      <c r="BD267" s="77"/>
      <c r="BE267" s="77"/>
      <c r="BF267" s="64"/>
      <c r="BG267" s="64"/>
      <c r="BH267" s="77"/>
      <c r="BI267" s="77"/>
      <c r="BJ267" s="64"/>
      <c r="BK267" s="64"/>
      <c r="BL267" s="77"/>
      <c r="BM267" s="77"/>
      <c r="BN267" s="64"/>
      <c r="BO267" s="64"/>
      <c r="BP267" s="64"/>
      <c r="BQ267" s="64">
        <f>BQ268</f>
        <v>0</v>
      </c>
      <c r="BR267" s="64">
        <f>BR268</f>
        <v>0</v>
      </c>
      <c r="BS267" s="64">
        <f>BS268</f>
        <v>0</v>
      </c>
      <c r="BT267" s="17"/>
      <c r="BU267" s="17"/>
      <c r="BV267" s="17"/>
      <c r="BW267" s="17"/>
    </row>
    <row r="268" spans="1:75" s="18" customFormat="1" ht="66" hidden="1">
      <c r="A268" s="94" t="s">
        <v>140</v>
      </c>
      <c r="B268" s="72" t="s">
        <v>159</v>
      </c>
      <c r="C268" s="72" t="s">
        <v>131</v>
      </c>
      <c r="D268" s="73" t="s">
        <v>442</v>
      </c>
      <c r="E268" s="72" t="s">
        <v>141</v>
      </c>
      <c r="F268" s="64"/>
      <c r="G268" s="64"/>
      <c r="H268" s="67"/>
      <c r="I268" s="67"/>
      <c r="J268" s="67"/>
      <c r="K268" s="77"/>
      <c r="L268" s="77"/>
      <c r="M268" s="64"/>
      <c r="N268" s="64"/>
      <c r="O268" s="64"/>
      <c r="P268" s="64"/>
      <c r="Q268" s="64"/>
      <c r="R268" s="77"/>
      <c r="S268" s="77"/>
      <c r="T268" s="64"/>
      <c r="U268" s="64"/>
      <c r="V268" s="77"/>
      <c r="W268" s="77"/>
      <c r="X268" s="64"/>
      <c r="Y268" s="64"/>
      <c r="Z268" s="77"/>
      <c r="AA268" s="64"/>
      <c r="AB268" s="64"/>
      <c r="AC268" s="77"/>
      <c r="AD268" s="77"/>
      <c r="AE268" s="77"/>
      <c r="AF268" s="64"/>
      <c r="AG268" s="77"/>
      <c r="AH268" s="64"/>
      <c r="AI268" s="77"/>
      <c r="AJ268" s="77"/>
      <c r="AK268" s="64"/>
      <c r="AL268" s="64"/>
      <c r="AM268" s="64"/>
      <c r="AN268" s="64"/>
      <c r="AO268" s="64"/>
      <c r="AP268" s="64"/>
      <c r="AQ268" s="64"/>
      <c r="AR268" s="64"/>
      <c r="AS268" s="77"/>
      <c r="AT268" s="64"/>
      <c r="AU268" s="64"/>
      <c r="AV268" s="77"/>
      <c r="AW268" s="77"/>
      <c r="AX268" s="64"/>
      <c r="AY268" s="64"/>
      <c r="AZ268" s="77"/>
      <c r="BA268" s="77"/>
      <c r="BB268" s="64"/>
      <c r="BC268" s="64"/>
      <c r="BD268" s="77"/>
      <c r="BE268" s="77"/>
      <c r="BF268" s="64"/>
      <c r="BG268" s="64"/>
      <c r="BH268" s="77"/>
      <c r="BI268" s="77"/>
      <c r="BJ268" s="64"/>
      <c r="BK268" s="64"/>
      <c r="BL268" s="77"/>
      <c r="BM268" s="77"/>
      <c r="BN268" s="64"/>
      <c r="BO268" s="64"/>
      <c r="BP268" s="64"/>
      <c r="BQ268" s="64">
        <f>BR268-BP268</f>
        <v>0</v>
      </c>
      <c r="BR268" s="64"/>
      <c r="BS268" s="64"/>
      <c r="BT268" s="17"/>
      <c r="BU268" s="17"/>
      <c r="BV268" s="17"/>
      <c r="BW268" s="17"/>
    </row>
    <row r="269" spans="1:75" s="18" customFormat="1" ht="106.5" customHeight="1" hidden="1">
      <c r="A269" s="94" t="s">
        <v>477</v>
      </c>
      <c r="B269" s="72" t="s">
        <v>159</v>
      </c>
      <c r="C269" s="72" t="s">
        <v>131</v>
      </c>
      <c r="D269" s="73" t="s">
        <v>1</v>
      </c>
      <c r="E269" s="72"/>
      <c r="F269" s="64"/>
      <c r="G269" s="64"/>
      <c r="H269" s="67"/>
      <c r="I269" s="67"/>
      <c r="J269" s="67"/>
      <c r="K269" s="77"/>
      <c r="L269" s="77"/>
      <c r="M269" s="64"/>
      <c r="N269" s="64"/>
      <c r="O269" s="64"/>
      <c r="P269" s="64"/>
      <c r="Q269" s="64"/>
      <c r="R269" s="77"/>
      <c r="S269" s="77"/>
      <c r="T269" s="64"/>
      <c r="U269" s="64"/>
      <c r="V269" s="77"/>
      <c r="W269" s="77"/>
      <c r="X269" s="64"/>
      <c r="Y269" s="64"/>
      <c r="Z269" s="77"/>
      <c r="AA269" s="64"/>
      <c r="AB269" s="64"/>
      <c r="AC269" s="77"/>
      <c r="AD269" s="77"/>
      <c r="AE269" s="77"/>
      <c r="AF269" s="64"/>
      <c r="AG269" s="77"/>
      <c r="AH269" s="64"/>
      <c r="AI269" s="77"/>
      <c r="AJ269" s="77"/>
      <c r="AK269" s="64"/>
      <c r="AL269" s="64"/>
      <c r="AM269" s="64"/>
      <c r="AN269" s="64"/>
      <c r="AO269" s="64"/>
      <c r="AP269" s="64"/>
      <c r="AQ269" s="64"/>
      <c r="AR269" s="64"/>
      <c r="AS269" s="77"/>
      <c r="AT269" s="64"/>
      <c r="AU269" s="64"/>
      <c r="AV269" s="77"/>
      <c r="AW269" s="77"/>
      <c r="AX269" s="64"/>
      <c r="AY269" s="64"/>
      <c r="AZ269" s="77"/>
      <c r="BA269" s="77"/>
      <c r="BB269" s="64"/>
      <c r="BC269" s="64"/>
      <c r="BD269" s="77"/>
      <c r="BE269" s="77"/>
      <c r="BF269" s="64"/>
      <c r="BG269" s="64"/>
      <c r="BH269" s="77"/>
      <c r="BI269" s="77"/>
      <c r="BJ269" s="64"/>
      <c r="BK269" s="64"/>
      <c r="BL269" s="77"/>
      <c r="BM269" s="77"/>
      <c r="BN269" s="64"/>
      <c r="BO269" s="64"/>
      <c r="BP269" s="64"/>
      <c r="BQ269" s="64">
        <f>BQ270</f>
        <v>0</v>
      </c>
      <c r="BR269" s="64">
        <f>BR270</f>
        <v>0</v>
      </c>
      <c r="BS269" s="64">
        <f>BS270</f>
        <v>0</v>
      </c>
      <c r="BT269" s="17"/>
      <c r="BU269" s="17"/>
      <c r="BV269" s="17"/>
      <c r="BW269" s="17"/>
    </row>
    <row r="270" spans="1:75" s="18" customFormat="1" ht="60" customHeight="1" hidden="1">
      <c r="A270" s="94" t="s">
        <v>140</v>
      </c>
      <c r="B270" s="72" t="s">
        <v>159</v>
      </c>
      <c r="C270" s="72" t="s">
        <v>131</v>
      </c>
      <c r="D270" s="73" t="s">
        <v>1</v>
      </c>
      <c r="E270" s="72" t="s">
        <v>141</v>
      </c>
      <c r="F270" s="64"/>
      <c r="G270" s="64"/>
      <c r="H270" s="67"/>
      <c r="I270" s="67"/>
      <c r="J270" s="67"/>
      <c r="K270" s="77"/>
      <c r="L270" s="77"/>
      <c r="M270" s="64"/>
      <c r="N270" s="64"/>
      <c r="O270" s="64"/>
      <c r="P270" s="64"/>
      <c r="Q270" s="64"/>
      <c r="R270" s="77"/>
      <c r="S270" s="77"/>
      <c r="T270" s="64"/>
      <c r="U270" s="64"/>
      <c r="V270" s="77"/>
      <c r="W270" s="77"/>
      <c r="X270" s="64"/>
      <c r="Y270" s="64"/>
      <c r="Z270" s="77"/>
      <c r="AA270" s="64"/>
      <c r="AB270" s="64"/>
      <c r="AC270" s="77"/>
      <c r="AD270" s="77"/>
      <c r="AE270" s="77"/>
      <c r="AF270" s="64"/>
      <c r="AG270" s="77"/>
      <c r="AH270" s="64"/>
      <c r="AI270" s="77"/>
      <c r="AJ270" s="77"/>
      <c r="AK270" s="64"/>
      <c r="AL270" s="64"/>
      <c r="AM270" s="64"/>
      <c r="AN270" s="64"/>
      <c r="AO270" s="64"/>
      <c r="AP270" s="64"/>
      <c r="AQ270" s="64"/>
      <c r="AR270" s="64"/>
      <c r="AS270" s="77"/>
      <c r="AT270" s="64"/>
      <c r="AU270" s="64"/>
      <c r="AV270" s="77"/>
      <c r="AW270" s="77"/>
      <c r="AX270" s="64"/>
      <c r="AY270" s="64"/>
      <c r="AZ270" s="77"/>
      <c r="BA270" s="77"/>
      <c r="BB270" s="64"/>
      <c r="BC270" s="64"/>
      <c r="BD270" s="77"/>
      <c r="BE270" s="77"/>
      <c r="BF270" s="64"/>
      <c r="BG270" s="64"/>
      <c r="BH270" s="77"/>
      <c r="BI270" s="77"/>
      <c r="BJ270" s="64"/>
      <c r="BK270" s="64"/>
      <c r="BL270" s="77"/>
      <c r="BM270" s="77"/>
      <c r="BN270" s="64"/>
      <c r="BO270" s="64"/>
      <c r="BP270" s="64"/>
      <c r="BQ270" s="64">
        <f>BR270-BP270</f>
        <v>0</v>
      </c>
      <c r="BR270" s="64"/>
      <c r="BS270" s="64"/>
      <c r="BT270" s="17"/>
      <c r="BU270" s="17"/>
      <c r="BV270" s="17"/>
      <c r="BW270" s="17"/>
    </row>
    <row r="271" spans="1:71" ht="16.5">
      <c r="A271" s="69"/>
      <c r="B271" s="72"/>
      <c r="C271" s="72"/>
      <c r="D271" s="124"/>
      <c r="E271" s="72"/>
      <c r="F271" s="44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7"/>
      <c r="AL271" s="47"/>
      <c r="AM271" s="47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8"/>
      <c r="BR271" s="46"/>
      <c r="BS271" s="46"/>
    </row>
    <row r="272" spans="1:75" s="18" customFormat="1" ht="24.75" customHeight="1">
      <c r="A272" s="126" t="s">
        <v>161</v>
      </c>
      <c r="B272" s="58" t="s">
        <v>159</v>
      </c>
      <c r="C272" s="58" t="s">
        <v>135</v>
      </c>
      <c r="D272" s="70"/>
      <c r="E272" s="58"/>
      <c r="F272" s="71">
        <f>F275</f>
        <v>680600</v>
      </c>
      <c r="G272" s="71" t="e">
        <f>G275+#REF!</f>
        <v>#REF!</v>
      </c>
      <c r="H272" s="71" t="e">
        <f>H275+#REF!</f>
        <v>#REF!</v>
      </c>
      <c r="I272" s="71" t="e">
        <f>I275+#REF!</f>
        <v>#REF!</v>
      </c>
      <c r="J272" s="71" t="e">
        <f>J275+#REF!</f>
        <v>#REF!</v>
      </c>
      <c r="K272" s="71" t="e">
        <f>K275+#REF!</f>
        <v>#REF!</v>
      </c>
      <c r="L272" s="71" t="e">
        <f>L275+#REF!</f>
        <v>#REF!</v>
      </c>
      <c r="M272" s="71" t="e">
        <f>M275+#REF!</f>
        <v>#REF!</v>
      </c>
      <c r="N272" s="71" t="e">
        <f>N275+#REF!</f>
        <v>#REF!</v>
      </c>
      <c r="O272" s="71" t="e">
        <f>O275+#REF!</f>
        <v>#REF!</v>
      </c>
      <c r="P272" s="71" t="e">
        <f>P275+#REF!</f>
        <v>#REF!</v>
      </c>
      <c r="Q272" s="71" t="e">
        <f>Q275+#REF!</f>
        <v>#REF!</v>
      </c>
      <c r="R272" s="71" t="e">
        <f>R275+#REF!</f>
        <v>#REF!</v>
      </c>
      <c r="S272" s="71" t="e">
        <f>S275+#REF!</f>
        <v>#REF!</v>
      </c>
      <c r="T272" s="71" t="e">
        <f>T275+#REF!</f>
        <v>#REF!</v>
      </c>
      <c r="U272" s="71" t="e">
        <f>U275+#REF!</f>
        <v>#REF!</v>
      </c>
      <c r="V272" s="71" t="e">
        <f>V275+#REF!</f>
        <v>#REF!</v>
      </c>
      <c r="W272" s="71" t="e">
        <f>W275+#REF!</f>
        <v>#REF!</v>
      </c>
      <c r="X272" s="71" t="e">
        <f>X275+#REF!</f>
        <v>#REF!</v>
      </c>
      <c r="Y272" s="71" t="e">
        <f>Y275+#REF!</f>
        <v>#REF!</v>
      </c>
      <c r="Z272" s="71" t="e">
        <f>Z275+#REF!</f>
        <v>#REF!</v>
      </c>
      <c r="AA272" s="71" t="e">
        <f>AA275+#REF!</f>
        <v>#REF!</v>
      </c>
      <c r="AB272" s="71" t="e">
        <f>AB275+#REF!</f>
        <v>#REF!</v>
      </c>
      <c r="AC272" s="71" t="e">
        <f>AC275+#REF!</f>
        <v>#REF!</v>
      </c>
      <c r="AD272" s="71" t="e">
        <f>AD275+#REF!</f>
        <v>#REF!</v>
      </c>
      <c r="AE272" s="71"/>
      <c r="AF272" s="71" t="e">
        <f>AF275+#REF!</f>
        <v>#REF!</v>
      </c>
      <c r="AG272" s="71" t="e">
        <f>AG275+#REF!</f>
        <v>#REF!</v>
      </c>
      <c r="AH272" s="71" t="e">
        <f>AH275+#REF!</f>
        <v>#REF!</v>
      </c>
      <c r="AI272" s="71" t="e">
        <f>AI275+#REF!</f>
        <v>#REF!</v>
      </c>
      <c r="AJ272" s="71" t="e">
        <f>AJ275+#REF!</f>
        <v>#REF!</v>
      </c>
      <c r="AK272" s="71" t="e">
        <f>AK275+#REF!</f>
        <v>#REF!</v>
      </c>
      <c r="AL272" s="71" t="e">
        <f>AL275+#REF!</f>
        <v>#REF!</v>
      </c>
      <c r="AM272" s="71" t="e">
        <f>AM275+#REF!</f>
        <v>#REF!</v>
      </c>
      <c r="AN272" s="71">
        <f aca="true" t="shared" si="194" ref="AN272:AV272">AN273+AN275</f>
        <v>237500</v>
      </c>
      <c r="AO272" s="71">
        <f t="shared" si="194"/>
        <v>789359</v>
      </c>
      <c r="AP272" s="71">
        <f t="shared" si="194"/>
        <v>0</v>
      </c>
      <c r="AQ272" s="71">
        <f t="shared" si="194"/>
        <v>789359</v>
      </c>
      <c r="AR272" s="71">
        <f t="shared" si="194"/>
        <v>0</v>
      </c>
      <c r="AS272" s="71">
        <f t="shared" si="194"/>
        <v>0</v>
      </c>
      <c r="AT272" s="71">
        <f t="shared" si="194"/>
        <v>789359</v>
      </c>
      <c r="AU272" s="71">
        <f t="shared" si="194"/>
        <v>789359</v>
      </c>
      <c r="AV272" s="71">
        <f t="shared" si="194"/>
        <v>0</v>
      </c>
      <c r="AW272" s="71">
        <f aca="true" t="shared" si="195" ref="AW272:BC272">AW273+AW275</f>
        <v>0</v>
      </c>
      <c r="AX272" s="71">
        <f t="shared" si="195"/>
        <v>789359</v>
      </c>
      <c r="AY272" s="71">
        <f t="shared" si="195"/>
        <v>789359</v>
      </c>
      <c r="AZ272" s="71">
        <f t="shared" si="195"/>
        <v>0</v>
      </c>
      <c r="BA272" s="71">
        <f t="shared" si="195"/>
        <v>0</v>
      </c>
      <c r="BB272" s="71">
        <f t="shared" si="195"/>
        <v>839359</v>
      </c>
      <c r="BC272" s="71">
        <f t="shared" si="195"/>
        <v>789359</v>
      </c>
      <c r="BD272" s="77"/>
      <c r="BE272" s="77"/>
      <c r="BF272" s="71">
        <f aca="true" t="shared" si="196" ref="BF272:BP272">BF273+BF275</f>
        <v>839359</v>
      </c>
      <c r="BG272" s="71">
        <f t="shared" si="196"/>
        <v>789359</v>
      </c>
      <c r="BH272" s="71">
        <f>BH273+BH275</f>
        <v>0</v>
      </c>
      <c r="BI272" s="71">
        <f>BI273+BI275</f>
        <v>0</v>
      </c>
      <c r="BJ272" s="71">
        <f>BJ273+BJ275</f>
        <v>839359</v>
      </c>
      <c r="BK272" s="71">
        <f>BK273+BK275</f>
        <v>789359</v>
      </c>
      <c r="BL272" s="71">
        <f t="shared" si="196"/>
        <v>0</v>
      </c>
      <c r="BM272" s="71">
        <f t="shared" si="196"/>
        <v>0</v>
      </c>
      <c r="BN272" s="71">
        <f t="shared" si="196"/>
        <v>839359</v>
      </c>
      <c r="BO272" s="71"/>
      <c r="BP272" s="71">
        <f t="shared" si="196"/>
        <v>789359</v>
      </c>
      <c r="BQ272" s="71">
        <f>BQ273+BQ275</f>
        <v>-285887</v>
      </c>
      <c r="BR272" s="71">
        <f>BR273+BR275</f>
        <v>503472</v>
      </c>
      <c r="BS272" s="71">
        <f>BS273+BS275</f>
        <v>503502</v>
      </c>
      <c r="BT272" s="17"/>
      <c r="BU272" s="17"/>
      <c r="BV272" s="17"/>
      <c r="BW272" s="17"/>
    </row>
    <row r="273" spans="1:75" s="18" customFormat="1" ht="60" customHeight="1">
      <c r="A273" s="66" t="s">
        <v>478</v>
      </c>
      <c r="B273" s="72" t="s">
        <v>159</v>
      </c>
      <c r="C273" s="72" t="s">
        <v>135</v>
      </c>
      <c r="D273" s="73" t="s">
        <v>42</v>
      </c>
      <c r="E273" s="72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4">
        <f aca="true" t="shared" si="197" ref="AN273:BC273">AN274</f>
        <v>16864</v>
      </c>
      <c r="AO273" s="74">
        <f t="shared" si="197"/>
        <v>16864</v>
      </c>
      <c r="AP273" s="71">
        <f t="shared" si="197"/>
        <v>0</v>
      </c>
      <c r="AQ273" s="74">
        <f t="shared" si="197"/>
        <v>16864</v>
      </c>
      <c r="AR273" s="74">
        <f t="shared" si="197"/>
        <v>0</v>
      </c>
      <c r="AS273" s="74">
        <f t="shared" si="197"/>
        <v>0</v>
      </c>
      <c r="AT273" s="74">
        <f t="shared" si="197"/>
        <v>16864</v>
      </c>
      <c r="AU273" s="74">
        <f t="shared" si="197"/>
        <v>16864</v>
      </c>
      <c r="AV273" s="74">
        <f t="shared" si="197"/>
        <v>0</v>
      </c>
      <c r="AW273" s="74">
        <f t="shared" si="197"/>
        <v>0</v>
      </c>
      <c r="AX273" s="74">
        <f t="shared" si="197"/>
        <v>16864</v>
      </c>
      <c r="AY273" s="74">
        <f t="shared" si="197"/>
        <v>16864</v>
      </c>
      <c r="AZ273" s="74">
        <f t="shared" si="197"/>
        <v>0</v>
      </c>
      <c r="BA273" s="74">
        <f t="shared" si="197"/>
        <v>0</v>
      </c>
      <c r="BB273" s="74">
        <f t="shared" si="197"/>
        <v>16864</v>
      </c>
      <c r="BC273" s="74">
        <f t="shared" si="197"/>
        <v>16864</v>
      </c>
      <c r="BD273" s="77"/>
      <c r="BE273" s="77"/>
      <c r="BF273" s="74">
        <f aca="true" t="shared" si="198" ref="BF273:BS273">BF274</f>
        <v>16864</v>
      </c>
      <c r="BG273" s="74">
        <f t="shared" si="198"/>
        <v>16864</v>
      </c>
      <c r="BH273" s="74">
        <f t="shared" si="198"/>
        <v>0</v>
      </c>
      <c r="BI273" s="74">
        <f t="shared" si="198"/>
        <v>0</v>
      </c>
      <c r="BJ273" s="74">
        <f t="shared" si="198"/>
        <v>16864</v>
      </c>
      <c r="BK273" s="74">
        <f t="shared" si="198"/>
        <v>16864</v>
      </c>
      <c r="BL273" s="74">
        <f t="shared" si="198"/>
        <v>0</v>
      </c>
      <c r="BM273" s="74">
        <f t="shared" si="198"/>
        <v>0</v>
      </c>
      <c r="BN273" s="74">
        <f t="shared" si="198"/>
        <v>16864</v>
      </c>
      <c r="BO273" s="74"/>
      <c r="BP273" s="74">
        <f t="shared" si="198"/>
        <v>16864</v>
      </c>
      <c r="BQ273" s="74">
        <f t="shared" si="198"/>
        <v>-16864</v>
      </c>
      <c r="BR273" s="74">
        <f t="shared" si="198"/>
        <v>0</v>
      </c>
      <c r="BS273" s="74">
        <f t="shared" si="198"/>
        <v>0</v>
      </c>
      <c r="BT273" s="17"/>
      <c r="BU273" s="17"/>
      <c r="BV273" s="17"/>
      <c r="BW273" s="17"/>
    </row>
    <row r="274" spans="1:75" s="18" customFormat="1" ht="93" customHeight="1">
      <c r="A274" s="66" t="s">
        <v>240</v>
      </c>
      <c r="B274" s="72" t="s">
        <v>159</v>
      </c>
      <c r="C274" s="72" t="s">
        <v>135</v>
      </c>
      <c r="D274" s="73" t="s">
        <v>42</v>
      </c>
      <c r="E274" s="72" t="s">
        <v>153</v>
      </c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64">
        <f>AO274-AM274</f>
        <v>16864</v>
      </c>
      <c r="AO274" s="74">
        <v>16864</v>
      </c>
      <c r="AP274" s="71"/>
      <c r="AQ274" s="74">
        <v>16864</v>
      </c>
      <c r="AR274" s="74"/>
      <c r="AS274" s="77"/>
      <c r="AT274" s="64">
        <f>AO274+AR274</f>
        <v>16864</v>
      </c>
      <c r="AU274" s="64">
        <f>AQ274+AS274</f>
        <v>16864</v>
      </c>
      <c r="AV274" s="77"/>
      <c r="AW274" s="77"/>
      <c r="AX274" s="64">
        <f>AT274+AV274</f>
        <v>16864</v>
      </c>
      <c r="AY274" s="64">
        <f>AU274</f>
        <v>16864</v>
      </c>
      <c r="AZ274" s="77"/>
      <c r="BA274" s="77"/>
      <c r="BB274" s="64">
        <f>AX274+AZ274</f>
        <v>16864</v>
      </c>
      <c r="BC274" s="64">
        <f>AY274+BA274</f>
        <v>16864</v>
      </c>
      <c r="BD274" s="77"/>
      <c r="BE274" s="77"/>
      <c r="BF274" s="64">
        <f>BB274+BD274</f>
        <v>16864</v>
      </c>
      <c r="BG274" s="64">
        <f>BC274+BE274</f>
        <v>16864</v>
      </c>
      <c r="BH274" s="77"/>
      <c r="BI274" s="77"/>
      <c r="BJ274" s="64">
        <f>BB274+BH274</f>
        <v>16864</v>
      </c>
      <c r="BK274" s="64">
        <f>BC274+BI274</f>
        <v>16864</v>
      </c>
      <c r="BL274" s="77"/>
      <c r="BM274" s="77"/>
      <c r="BN274" s="64">
        <f>BJ274+BL274</f>
        <v>16864</v>
      </c>
      <c r="BO274" s="64"/>
      <c r="BP274" s="64">
        <f>BK274+BM274</f>
        <v>16864</v>
      </c>
      <c r="BQ274" s="64">
        <f>BR274-BP274</f>
        <v>-16864</v>
      </c>
      <c r="BR274" s="77"/>
      <c r="BS274" s="77"/>
      <c r="BT274" s="17"/>
      <c r="BU274" s="17"/>
      <c r="BV274" s="17"/>
      <c r="BW274" s="17"/>
    </row>
    <row r="275" spans="1:75" s="18" customFormat="1" ht="24" customHeight="1">
      <c r="A275" s="127" t="s">
        <v>161</v>
      </c>
      <c r="B275" s="72" t="s">
        <v>159</v>
      </c>
      <c r="C275" s="72" t="s">
        <v>135</v>
      </c>
      <c r="D275" s="128" t="s">
        <v>122</v>
      </c>
      <c r="E275" s="72"/>
      <c r="F275" s="74">
        <f>F276+F278+F280+F282+F284+F286</f>
        <v>680600</v>
      </c>
      <c r="G275" s="74">
        <f aca="true" t="shared" si="199" ref="G275:M275">G276+G278+G280+G282+G284+G286+G294</f>
        <v>481921</v>
      </c>
      <c r="H275" s="74">
        <f t="shared" si="199"/>
        <v>1162521</v>
      </c>
      <c r="I275" s="74">
        <f t="shared" si="199"/>
        <v>0</v>
      </c>
      <c r="J275" s="74">
        <f t="shared" si="199"/>
        <v>1303656</v>
      </c>
      <c r="K275" s="74">
        <f t="shared" si="199"/>
        <v>0</v>
      </c>
      <c r="L275" s="74">
        <f t="shared" si="199"/>
        <v>0</v>
      </c>
      <c r="M275" s="74">
        <f t="shared" si="199"/>
        <v>1303656</v>
      </c>
      <c r="N275" s="74">
        <f aca="true" t="shared" si="200" ref="N275:U275">N276+N286+N292+N294</f>
        <v>-751797</v>
      </c>
      <c r="O275" s="74">
        <f t="shared" si="200"/>
        <v>551859</v>
      </c>
      <c r="P275" s="74">
        <f t="shared" si="200"/>
        <v>0</v>
      </c>
      <c r="Q275" s="74">
        <f t="shared" si="200"/>
        <v>551859</v>
      </c>
      <c r="R275" s="74">
        <f t="shared" si="200"/>
        <v>0</v>
      </c>
      <c r="S275" s="74">
        <f t="shared" si="200"/>
        <v>0</v>
      </c>
      <c r="T275" s="74">
        <f t="shared" si="200"/>
        <v>551859</v>
      </c>
      <c r="U275" s="74">
        <f t="shared" si="200"/>
        <v>551859</v>
      </c>
      <c r="V275" s="74">
        <f aca="true" t="shared" si="201" ref="V275:AB275">V276+V286+V292+V294</f>
        <v>0</v>
      </c>
      <c r="W275" s="74">
        <f t="shared" si="201"/>
        <v>0</v>
      </c>
      <c r="X275" s="74">
        <f t="shared" si="201"/>
        <v>551859</v>
      </c>
      <c r="Y275" s="74">
        <f t="shared" si="201"/>
        <v>551859</v>
      </c>
      <c r="Z275" s="74">
        <f t="shared" si="201"/>
        <v>0</v>
      </c>
      <c r="AA275" s="74">
        <f t="shared" si="201"/>
        <v>551859</v>
      </c>
      <c r="AB275" s="74">
        <f t="shared" si="201"/>
        <v>551859</v>
      </c>
      <c r="AC275" s="74">
        <f>AC276+AC286+AC292+AC294</f>
        <v>0</v>
      </c>
      <c r="AD275" s="74">
        <f>AD276+AD286+AD292+AD294</f>
        <v>0</v>
      </c>
      <c r="AE275" s="74"/>
      <c r="AF275" s="74">
        <f aca="true" t="shared" si="202" ref="AF275:AM275">AF276+AF286+AF292+AF294</f>
        <v>551859</v>
      </c>
      <c r="AG275" s="74">
        <f t="shared" si="202"/>
        <v>0</v>
      </c>
      <c r="AH275" s="74">
        <f t="shared" si="202"/>
        <v>551859</v>
      </c>
      <c r="AI275" s="74">
        <f t="shared" si="202"/>
        <v>0</v>
      </c>
      <c r="AJ275" s="74">
        <f t="shared" si="202"/>
        <v>0</v>
      </c>
      <c r="AK275" s="74">
        <f t="shared" si="202"/>
        <v>551859</v>
      </c>
      <c r="AL275" s="74">
        <f t="shared" si="202"/>
        <v>0</v>
      </c>
      <c r="AM275" s="74">
        <f t="shared" si="202"/>
        <v>551859</v>
      </c>
      <c r="AN275" s="74">
        <f aca="true" t="shared" si="203" ref="AN275:AU275">AN276+AN286+AN290+AN292+AN294+AN288</f>
        <v>220636</v>
      </c>
      <c r="AO275" s="74">
        <f t="shared" si="203"/>
        <v>772495</v>
      </c>
      <c r="AP275" s="74">
        <f t="shared" si="203"/>
        <v>0</v>
      </c>
      <c r="AQ275" s="74">
        <f t="shared" si="203"/>
        <v>772495</v>
      </c>
      <c r="AR275" s="74">
        <f t="shared" si="203"/>
        <v>0</v>
      </c>
      <c r="AS275" s="74">
        <f t="shared" si="203"/>
        <v>0</v>
      </c>
      <c r="AT275" s="74">
        <f t="shared" si="203"/>
        <v>772495</v>
      </c>
      <c r="AU275" s="74">
        <f t="shared" si="203"/>
        <v>772495</v>
      </c>
      <c r="AV275" s="74">
        <f aca="true" t="shared" si="204" ref="AV275:BC275">AV276+AV286+AV290+AV292+AV294+AV288</f>
        <v>0</v>
      </c>
      <c r="AW275" s="74">
        <f t="shared" si="204"/>
        <v>0</v>
      </c>
      <c r="AX275" s="74">
        <f t="shared" si="204"/>
        <v>772495</v>
      </c>
      <c r="AY275" s="74">
        <f t="shared" si="204"/>
        <v>772495</v>
      </c>
      <c r="AZ275" s="74">
        <f t="shared" si="204"/>
        <v>0</v>
      </c>
      <c r="BA275" s="74">
        <f t="shared" si="204"/>
        <v>0</v>
      </c>
      <c r="BB275" s="74">
        <f t="shared" si="204"/>
        <v>822495</v>
      </c>
      <c r="BC275" s="74">
        <f t="shared" si="204"/>
        <v>772495</v>
      </c>
      <c r="BD275" s="77"/>
      <c r="BE275" s="77"/>
      <c r="BF275" s="74">
        <f aca="true" t="shared" si="205" ref="BF275:BP275">BF276+BF286+BF290+BF292+BF294+BF288</f>
        <v>822495</v>
      </c>
      <c r="BG275" s="74">
        <f t="shared" si="205"/>
        <v>772495</v>
      </c>
      <c r="BH275" s="74">
        <f>BH276+BH286+BH290+BH292+BH294+BH288</f>
        <v>0</v>
      </c>
      <c r="BI275" s="74">
        <f>BI276+BI286+BI290+BI292+BI294+BI288</f>
        <v>0</v>
      </c>
      <c r="BJ275" s="74">
        <f>BJ276+BJ286+BJ290+BJ292+BJ294+BJ288</f>
        <v>822495</v>
      </c>
      <c r="BK275" s="74">
        <f>BK276+BK286+BK290+BK292+BK294+BK288</f>
        <v>772495</v>
      </c>
      <c r="BL275" s="74">
        <f t="shared" si="205"/>
        <v>0</v>
      </c>
      <c r="BM275" s="74">
        <f t="shared" si="205"/>
        <v>0</v>
      </c>
      <c r="BN275" s="74">
        <f t="shared" si="205"/>
        <v>822495</v>
      </c>
      <c r="BO275" s="74"/>
      <c r="BP275" s="74">
        <f t="shared" si="205"/>
        <v>772495</v>
      </c>
      <c r="BQ275" s="74">
        <f>BQ276+BQ286+BQ290+BQ292+BQ294+BQ288</f>
        <v>-269023</v>
      </c>
      <c r="BR275" s="74">
        <f>BR276+BR286+BR290+BR292+BR294+BR288</f>
        <v>503472</v>
      </c>
      <c r="BS275" s="74">
        <f>BS276+BS286+BS290+BS292+BS294+BS288</f>
        <v>503502</v>
      </c>
      <c r="BT275" s="17"/>
      <c r="BU275" s="17"/>
      <c r="BV275" s="17"/>
      <c r="BW275" s="17"/>
    </row>
    <row r="276" spans="1:75" s="18" customFormat="1" ht="76.5" customHeight="1">
      <c r="A276" s="94" t="s">
        <v>140</v>
      </c>
      <c r="B276" s="72" t="s">
        <v>159</v>
      </c>
      <c r="C276" s="72" t="s">
        <v>135</v>
      </c>
      <c r="D276" s="128" t="s">
        <v>122</v>
      </c>
      <c r="E276" s="72" t="s">
        <v>141</v>
      </c>
      <c r="F276" s="64">
        <v>636668</v>
      </c>
      <c r="G276" s="64">
        <f>H276-F276</f>
        <v>470655</v>
      </c>
      <c r="H276" s="64">
        <v>1107323</v>
      </c>
      <c r="I276" s="64"/>
      <c r="J276" s="64">
        <v>1244558</v>
      </c>
      <c r="K276" s="77"/>
      <c r="L276" s="77"/>
      <c r="M276" s="64">
        <v>1244558</v>
      </c>
      <c r="N276" s="64">
        <f>O276-M276</f>
        <v>-704093</v>
      </c>
      <c r="O276" s="64">
        <v>540465</v>
      </c>
      <c r="P276" s="64"/>
      <c r="Q276" s="64">
        <v>540465</v>
      </c>
      <c r="R276" s="77"/>
      <c r="S276" s="77"/>
      <c r="T276" s="64">
        <f>O276+R276</f>
        <v>540465</v>
      </c>
      <c r="U276" s="64">
        <f>Q276+S276</f>
        <v>540465</v>
      </c>
      <c r="V276" s="77"/>
      <c r="W276" s="77"/>
      <c r="X276" s="64">
        <f>T276+V276</f>
        <v>540465</v>
      </c>
      <c r="Y276" s="64">
        <f>U276+W276</f>
        <v>540465</v>
      </c>
      <c r="Z276" s="77"/>
      <c r="AA276" s="64">
        <f>X276+Z276</f>
        <v>540465</v>
      </c>
      <c r="AB276" s="64">
        <f>Y276</f>
        <v>540465</v>
      </c>
      <c r="AC276" s="77"/>
      <c r="AD276" s="77"/>
      <c r="AE276" s="77"/>
      <c r="AF276" s="64">
        <f>AA276+AC276</f>
        <v>540465</v>
      </c>
      <c r="AG276" s="77"/>
      <c r="AH276" s="64">
        <f>AB276</f>
        <v>540465</v>
      </c>
      <c r="AI276" s="77"/>
      <c r="AJ276" s="77"/>
      <c r="AK276" s="64">
        <f>AF276+AI276</f>
        <v>540465</v>
      </c>
      <c r="AL276" s="64">
        <f>AG276</f>
        <v>0</v>
      </c>
      <c r="AM276" s="64">
        <f>AH276+AJ276</f>
        <v>540465</v>
      </c>
      <c r="AN276" s="64">
        <f>AO276-AM276</f>
        <v>220859</v>
      </c>
      <c r="AO276" s="64">
        <f>711562+49762</f>
        <v>761324</v>
      </c>
      <c r="AP276" s="64"/>
      <c r="AQ276" s="64">
        <f>711562+49762</f>
        <v>761324</v>
      </c>
      <c r="AR276" s="64"/>
      <c r="AS276" s="64"/>
      <c r="AT276" s="64">
        <f>AO276+AR276</f>
        <v>761324</v>
      </c>
      <c r="AU276" s="64">
        <f>AQ276+AS276</f>
        <v>761324</v>
      </c>
      <c r="AV276" s="77"/>
      <c r="AW276" s="77"/>
      <c r="AX276" s="64">
        <f>AT276+AV276</f>
        <v>761324</v>
      </c>
      <c r="AY276" s="64">
        <f>AU276</f>
        <v>761324</v>
      </c>
      <c r="AZ276" s="77"/>
      <c r="BA276" s="77"/>
      <c r="BB276" s="64">
        <f>AX276+AZ276</f>
        <v>761324</v>
      </c>
      <c r="BC276" s="64">
        <f>AY276+BA276</f>
        <v>761324</v>
      </c>
      <c r="BD276" s="77"/>
      <c r="BE276" s="77"/>
      <c r="BF276" s="64">
        <f>BB276+BD276</f>
        <v>761324</v>
      </c>
      <c r="BG276" s="64">
        <f>BC276+BE276</f>
        <v>761324</v>
      </c>
      <c r="BH276" s="77"/>
      <c r="BI276" s="77"/>
      <c r="BJ276" s="64">
        <f>BB276+BH276</f>
        <v>761324</v>
      </c>
      <c r="BK276" s="64">
        <f>BC276+BI276</f>
        <v>761324</v>
      </c>
      <c r="BL276" s="77"/>
      <c r="BM276" s="77"/>
      <c r="BN276" s="64">
        <f>BJ276+BL276</f>
        <v>761324</v>
      </c>
      <c r="BO276" s="64"/>
      <c r="BP276" s="64">
        <f>BK276+BM276</f>
        <v>761324</v>
      </c>
      <c r="BQ276" s="64">
        <f>BR276-BP276</f>
        <v>-257852</v>
      </c>
      <c r="BR276" s="64">
        <v>503472</v>
      </c>
      <c r="BS276" s="64">
        <v>503502</v>
      </c>
      <c r="BT276" s="17"/>
      <c r="BU276" s="17"/>
      <c r="BV276" s="17"/>
      <c r="BW276" s="17"/>
    </row>
    <row r="277" spans="1:75" s="18" customFormat="1" ht="82.5" customHeight="1" hidden="1">
      <c r="A277" s="94" t="s">
        <v>241</v>
      </c>
      <c r="B277" s="72" t="s">
        <v>159</v>
      </c>
      <c r="C277" s="72" t="s">
        <v>135</v>
      </c>
      <c r="D277" s="128" t="s">
        <v>122</v>
      </c>
      <c r="E277" s="72" t="s">
        <v>145</v>
      </c>
      <c r="F277" s="64"/>
      <c r="G277" s="64"/>
      <c r="H277" s="64"/>
      <c r="I277" s="64"/>
      <c r="J277" s="64"/>
      <c r="K277" s="77"/>
      <c r="L277" s="77"/>
      <c r="M277" s="64"/>
      <c r="N277" s="64"/>
      <c r="O277" s="64"/>
      <c r="P277" s="64">
        <f>P286+P292+P294</f>
        <v>0</v>
      </c>
      <c r="Q277" s="64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9"/>
      <c r="AL277" s="79"/>
      <c r="AM277" s="79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L277" s="77"/>
      <c r="BM277" s="77"/>
      <c r="BN277" s="77"/>
      <c r="BO277" s="77"/>
      <c r="BP277" s="77"/>
      <c r="BQ277" s="80"/>
      <c r="BR277" s="77"/>
      <c r="BS277" s="77"/>
      <c r="BT277" s="17"/>
      <c r="BU277" s="17"/>
      <c r="BV277" s="17"/>
      <c r="BW277" s="17"/>
    </row>
    <row r="278" spans="1:75" s="14" customFormat="1" ht="33" customHeight="1" hidden="1">
      <c r="A278" s="94" t="s">
        <v>205</v>
      </c>
      <c r="B278" s="72" t="s">
        <v>159</v>
      </c>
      <c r="C278" s="72" t="s">
        <v>135</v>
      </c>
      <c r="D278" s="128" t="s">
        <v>195</v>
      </c>
      <c r="E278" s="72"/>
      <c r="F278" s="74">
        <f aca="true" t="shared" si="206" ref="F278:Q278">F279</f>
        <v>1903</v>
      </c>
      <c r="G278" s="74">
        <f t="shared" si="206"/>
        <v>-1903</v>
      </c>
      <c r="H278" s="74">
        <f t="shared" si="206"/>
        <v>0</v>
      </c>
      <c r="I278" s="74">
        <f t="shared" si="206"/>
        <v>0</v>
      </c>
      <c r="J278" s="74">
        <f t="shared" si="206"/>
        <v>0</v>
      </c>
      <c r="K278" s="74">
        <f t="shared" si="206"/>
        <v>0</v>
      </c>
      <c r="L278" s="74">
        <f t="shared" si="206"/>
        <v>0</v>
      </c>
      <c r="M278" s="74">
        <f t="shared" si="206"/>
        <v>0</v>
      </c>
      <c r="N278" s="74">
        <f t="shared" si="206"/>
        <v>0</v>
      </c>
      <c r="O278" s="74">
        <f t="shared" si="206"/>
        <v>0</v>
      </c>
      <c r="P278" s="74">
        <f t="shared" si="206"/>
        <v>0</v>
      </c>
      <c r="Q278" s="74">
        <f t="shared" si="206"/>
        <v>0</v>
      </c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88"/>
      <c r="AL278" s="88"/>
      <c r="AM278" s="88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87"/>
      <c r="BR278" s="65"/>
      <c r="BS278" s="65"/>
      <c r="BT278" s="13"/>
      <c r="BU278" s="13"/>
      <c r="BV278" s="13"/>
      <c r="BW278" s="13"/>
    </row>
    <row r="279" spans="1:75" s="14" customFormat="1" ht="82.5" customHeight="1" hidden="1">
      <c r="A279" s="94" t="s">
        <v>371</v>
      </c>
      <c r="B279" s="72" t="s">
        <v>159</v>
      </c>
      <c r="C279" s="72" t="s">
        <v>135</v>
      </c>
      <c r="D279" s="128" t="s">
        <v>195</v>
      </c>
      <c r="E279" s="72" t="s">
        <v>145</v>
      </c>
      <c r="F279" s="64">
        <v>1903</v>
      </c>
      <c r="G279" s="64">
        <f>H279-F279</f>
        <v>-1903</v>
      </c>
      <c r="H279" s="64">
        <f>2945-2945</f>
        <v>0</v>
      </c>
      <c r="I279" s="64"/>
      <c r="J279" s="64">
        <f>3154-3154</f>
        <v>0</v>
      </c>
      <c r="K279" s="65"/>
      <c r="L279" s="65"/>
      <c r="M279" s="64"/>
      <c r="N279" s="67"/>
      <c r="O279" s="64"/>
      <c r="P279" s="64"/>
      <c r="Q279" s="64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88"/>
      <c r="AL279" s="88"/>
      <c r="AM279" s="88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87"/>
      <c r="BR279" s="65"/>
      <c r="BS279" s="65"/>
      <c r="BT279" s="13"/>
      <c r="BU279" s="13"/>
      <c r="BV279" s="13"/>
      <c r="BW279" s="13"/>
    </row>
    <row r="280" spans="1:75" s="14" customFormat="1" ht="66" customHeight="1" hidden="1">
      <c r="A280" s="94" t="s">
        <v>213</v>
      </c>
      <c r="B280" s="72" t="s">
        <v>159</v>
      </c>
      <c r="C280" s="72" t="s">
        <v>135</v>
      </c>
      <c r="D280" s="128" t="s">
        <v>196</v>
      </c>
      <c r="E280" s="72"/>
      <c r="F280" s="74">
        <f aca="true" t="shared" si="207" ref="F280:Q280">F281</f>
        <v>1652</v>
      </c>
      <c r="G280" s="74">
        <f t="shared" si="207"/>
        <v>-1652</v>
      </c>
      <c r="H280" s="74">
        <f t="shared" si="207"/>
        <v>0</v>
      </c>
      <c r="I280" s="74">
        <f t="shared" si="207"/>
        <v>0</v>
      </c>
      <c r="J280" s="74">
        <f t="shared" si="207"/>
        <v>0</v>
      </c>
      <c r="K280" s="74">
        <f t="shared" si="207"/>
        <v>0</v>
      </c>
      <c r="L280" s="74">
        <f t="shared" si="207"/>
        <v>0</v>
      </c>
      <c r="M280" s="74">
        <f t="shared" si="207"/>
        <v>0</v>
      </c>
      <c r="N280" s="74">
        <f t="shared" si="207"/>
        <v>0</v>
      </c>
      <c r="O280" s="74">
        <f t="shared" si="207"/>
        <v>0</v>
      </c>
      <c r="P280" s="74">
        <f t="shared" si="207"/>
        <v>0</v>
      </c>
      <c r="Q280" s="74">
        <f t="shared" si="207"/>
        <v>0</v>
      </c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88"/>
      <c r="AL280" s="88"/>
      <c r="AM280" s="88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87"/>
      <c r="BR280" s="65"/>
      <c r="BS280" s="65"/>
      <c r="BT280" s="13"/>
      <c r="BU280" s="13"/>
      <c r="BV280" s="13"/>
      <c r="BW280" s="13"/>
    </row>
    <row r="281" spans="1:75" s="14" customFormat="1" ht="82.5" customHeight="1" hidden="1">
      <c r="A281" s="94" t="s">
        <v>371</v>
      </c>
      <c r="B281" s="72" t="s">
        <v>159</v>
      </c>
      <c r="C281" s="72" t="s">
        <v>135</v>
      </c>
      <c r="D281" s="128" t="s">
        <v>196</v>
      </c>
      <c r="E281" s="72" t="s">
        <v>145</v>
      </c>
      <c r="F281" s="64">
        <v>1652</v>
      </c>
      <c r="G281" s="64">
        <f>H281-F281</f>
        <v>-1652</v>
      </c>
      <c r="H281" s="67">
        <f>699-699</f>
        <v>0</v>
      </c>
      <c r="I281" s="67"/>
      <c r="J281" s="67">
        <f>749-749</f>
        <v>0</v>
      </c>
      <c r="K281" s="65"/>
      <c r="L281" s="65"/>
      <c r="M281" s="64"/>
      <c r="N281" s="67"/>
      <c r="O281" s="64"/>
      <c r="P281" s="64"/>
      <c r="Q281" s="64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88"/>
      <c r="AL281" s="88"/>
      <c r="AM281" s="88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87"/>
      <c r="BR281" s="65"/>
      <c r="BS281" s="65"/>
      <c r="BT281" s="13"/>
      <c r="BU281" s="13"/>
      <c r="BV281" s="13"/>
      <c r="BW281" s="13"/>
    </row>
    <row r="282" spans="1:75" s="14" customFormat="1" ht="99" customHeight="1" hidden="1">
      <c r="A282" s="94" t="s">
        <v>473</v>
      </c>
      <c r="B282" s="72" t="s">
        <v>159</v>
      </c>
      <c r="C282" s="72" t="s">
        <v>135</v>
      </c>
      <c r="D282" s="128" t="s">
        <v>197</v>
      </c>
      <c r="E282" s="72"/>
      <c r="F282" s="74">
        <f aca="true" t="shared" si="208" ref="F282:Q282">F283</f>
        <v>9073</v>
      </c>
      <c r="G282" s="74">
        <f t="shared" si="208"/>
        <v>-9073</v>
      </c>
      <c r="H282" s="74">
        <f t="shared" si="208"/>
        <v>0</v>
      </c>
      <c r="I282" s="74">
        <f t="shared" si="208"/>
        <v>0</v>
      </c>
      <c r="J282" s="74">
        <f t="shared" si="208"/>
        <v>0</v>
      </c>
      <c r="K282" s="74">
        <f t="shared" si="208"/>
        <v>0</v>
      </c>
      <c r="L282" s="74">
        <f t="shared" si="208"/>
        <v>0</v>
      </c>
      <c r="M282" s="74">
        <f t="shared" si="208"/>
        <v>0</v>
      </c>
      <c r="N282" s="74">
        <f t="shared" si="208"/>
        <v>0</v>
      </c>
      <c r="O282" s="74">
        <f t="shared" si="208"/>
        <v>0</v>
      </c>
      <c r="P282" s="74">
        <f t="shared" si="208"/>
        <v>0</v>
      </c>
      <c r="Q282" s="74">
        <f t="shared" si="208"/>
        <v>0</v>
      </c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88"/>
      <c r="AL282" s="88"/>
      <c r="AM282" s="88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87"/>
      <c r="BR282" s="65"/>
      <c r="BS282" s="65"/>
      <c r="BT282" s="13"/>
      <c r="BU282" s="13"/>
      <c r="BV282" s="13"/>
      <c r="BW282" s="13"/>
    </row>
    <row r="283" spans="1:75" s="14" customFormat="1" ht="82.5" customHeight="1" hidden="1">
      <c r="A283" s="94" t="s">
        <v>371</v>
      </c>
      <c r="B283" s="72" t="s">
        <v>159</v>
      </c>
      <c r="C283" s="72" t="s">
        <v>135</v>
      </c>
      <c r="D283" s="128" t="s">
        <v>197</v>
      </c>
      <c r="E283" s="72" t="s">
        <v>145</v>
      </c>
      <c r="F283" s="64">
        <v>9073</v>
      </c>
      <c r="G283" s="64">
        <f>H283-F283</f>
        <v>-9073</v>
      </c>
      <c r="H283" s="64">
        <f>9572-9572</f>
        <v>0</v>
      </c>
      <c r="I283" s="64"/>
      <c r="J283" s="64">
        <f>10251-10251</f>
        <v>0</v>
      </c>
      <c r="K283" s="65"/>
      <c r="L283" s="65"/>
      <c r="M283" s="64"/>
      <c r="N283" s="67"/>
      <c r="O283" s="64"/>
      <c r="P283" s="64"/>
      <c r="Q283" s="64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88"/>
      <c r="AL283" s="88"/>
      <c r="AM283" s="88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87"/>
      <c r="BR283" s="65"/>
      <c r="BS283" s="65"/>
      <c r="BT283" s="13"/>
      <c r="BU283" s="13"/>
      <c r="BV283" s="13"/>
      <c r="BW283" s="13"/>
    </row>
    <row r="284" spans="1:75" s="14" customFormat="1" ht="49.5" customHeight="1" hidden="1">
      <c r="A284" s="94" t="s">
        <v>206</v>
      </c>
      <c r="B284" s="72" t="s">
        <v>159</v>
      </c>
      <c r="C284" s="72" t="s">
        <v>135</v>
      </c>
      <c r="D284" s="128" t="s">
        <v>198</v>
      </c>
      <c r="E284" s="72"/>
      <c r="F284" s="74">
        <f aca="true" t="shared" si="209" ref="F284:Q284">F285</f>
        <v>23259</v>
      </c>
      <c r="G284" s="74">
        <f t="shared" si="209"/>
        <v>-23259</v>
      </c>
      <c r="H284" s="74">
        <f t="shared" si="209"/>
        <v>0</v>
      </c>
      <c r="I284" s="74">
        <f t="shared" si="209"/>
        <v>0</v>
      </c>
      <c r="J284" s="74">
        <f t="shared" si="209"/>
        <v>0</v>
      </c>
      <c r="K284" s="74">
        <f t="shared" si="209"/>
        <v>0</v>
      </c>
      <c r="L284" s="74">
        <f t="shared" si="209"/>
        <v>0</v>
      </c>
      <c r="M284" s="74">
        <f t="shared" si="209"/>
        <v>0</v>
      </c>
      <c r="N284" s="74">
        <f t="shared" si="209"/>
        <v>0</v>
      </c>
      <c r="O284" s="74">
        <f t="shared" si="209"/>
        <v>0</v>
      </c>
      <c r="P284" s="74">
        <f t="shared" si="209"/>
        <v>0</v>
      </c>
      <c r="Q284" s="74">
        <f t="shared" si="209"/>
        <v>0</v>
      </c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88"/>
      <c r="AL284" s="88"/>
      <c r="AM284" s="88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87"/>
      <c r="BR284" s="65"/>
      <c r="BS284" s="65"/>
      <c r="BT284" s="13"/>
      <c r="BU284" s="13"/>
      <c r="BV284" s="13"/>
      <c r="BW284" s="13"/>
    </row>
    <row r="285" spans="1:75" s="14" customFormat="1" ht="82.5" customHeight="1" hidden="1">
      <c r="A285" s="94" t="s">
        <v>371</v>
      </c>
      <c r="B285" s="72" t="s">
        <v>159</v>
      </c>
      <c r="C285" s="72" t="s">
        <v>135</v>
      </c>
      <c r="D285" s="128" t="s">
        <v>198</v>
      </c>
      <c r="E285" s="72" t="s">
        <v>145</v>
      </c>
      <c r="F285" s="64">
        <v>23259</v>
      </c>
      <c r="G285" s="64">
        <f>H285-F285</f>
        <v>-23259</v>
      </c>
      <c r="H285" s="64"/>
      <c r="I285" s="64"/>
      <c r="J285" s="64"/>
      <c r="K285" s="65"/>
      <c r="L285" s="65"/>
      <c r="M285" s="64"/>
      <c r="N285" s="67"/>
      <c r="O285" s="64"/>
      <c r="P285" s="64"/>
      <c r="Q285" s="64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88"/>
      <c r="AL285" s="88"/>
      <c r="AM285" s="88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87"/>
      <c r="BR285" s="65"/>
      <c r="BS285" s="65"/>
      <c r="BT285" s="13"/>
      <c r="BU285" s="13"/>
      <c r="BV285" s="13"/>
      <c r="BW285" s="13"/>
    </row>
    <row r="286" spans="1:75" s="14" customFormat="1" ht="33" customHeight="1" hidden="1">
      <c r="A286" s="94" t="s">
        <v>208</v>
      </c>
      <c r="B286" s="72" t="s">
        <v>159</v>
      </c>
      <c r="C286" s="72" t="s">
        <v>135</v>
      </c>
      <c r="D286" s="128" t="s">
        <v>207</v>
      </c>
      <c r="E286" s="72"/>
      <c r="F286" s="74">
        <f aca="true" t="shared" si="210" ref="F286:Q286">F287</f>
        <v>8045</v>
      </c>
      <c r="G286" s="74">
        <f t="shared" si="210"/>
        <v>3908</v>
      </c>
      <c r="H286" s="74">
        <f t="shared" si="210"/>
        <v>11953</v>
      </c>
      <c r="I286" s="74">
        <f t="shared" si="210"/>
        <v>0</v>
      </c>
      <c r="J286" s="74">
        <f t="shared" si="210"/>
        <v>12801</v>
      </c>
      <c r="K286" s="74">
        <f t="shared" si="210"/>
        <v>0</v>
      </c>
      <c r="L286" s="74">
        <f t="shared" si="210"/>
        <v>0</v>
      </c>
      <c r="M286" s="74">
        <f t="shared" si="210"/>
        <v>12801</v>
      </c>
      <c r="N286" s="74">
        <f t="shared" si="210"/>
        <v>-12801</v>
      </c>
      <c r="O286" s="74">
        <f t="shared" si="210"/>
        <v>0</v>
      </c>
      <c r="P286" s="74">
        <f t="shared" si="210"/>
        <v>0</v>
      </c>
      <c r="Q286" s="74">
        <f t="shared" si="210"/>
        <v>0</v>
      </c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88"/>
      <c r="AL286" s="88"/>
      <c r="AM286" s="88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87"/>
      <c r="BR286" s="65"/>
      <c r="BS286" s="65"/>
      <c r="BT286" s="13"/>
      <c r="BU286" s="13"/>
      <c r="BV286" s="13"/>
      <c r="BW286" s="13"/>
    </row>
    <row r="287" spans="1:75" s="14" customFormat="1" ht="82.5" customHeight="1" hidden="1">
      <c r="A287" s="94" t="s">
        <v>241</v>
      </c>
      <c r="B287" s="72" t="s">
        <v>159</v>
      </c>
      <c r="C287" s="72" t="s">
        <v>135</v>
      </c>
      <c r="D287" s="128" t="s">
        <v>207</v>
      </c>
      <c r="E287" s="72" t="s">
        <v>145</v>
      </c>
      <c r="F287" s="64">
        <v>8045</v>
      </c>
      <c r="G287" s="64">
        <f>H287-F287</f>
        <v>3908</v>
      </c>
      <c r="H287" s="64">
        <v>11953</v>
      </c>
      <c r="I287" s="64"/>
      <c r="J287" s="64">
        <v>12801</v>
      </c>
      <c r="K287" s="65"/>
      <c r="L287" s="65"/>
      <c r="M287" s="64">
        <v>12801</v>
      </c>
      <c r="N287" s="64">
        <f>O287-M287</f>
        <v>-12801</v>
      </c>
      <c r="O287" s="64"/>
      <c r="P287" s="64"/>
      <c r="Q287" s="64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88"/>
      <c r="AL287" s="88"/>
      <c r="AM287" s="88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87"/>
      <c r="BR287" s="65"/>
      <c r="BS287" s="65"/>
      <c r="BT287" s="13"/>
      <c r="BU287" s="13"/>
      <c r="BV287" s="13"/>
      <c r="BW287" s="13"/>
    </row>
    <row r="288" spans="1:75" s="14" customFormat="1" ht="99" customHeight="1" hidden="1">
      <c r="A288" s="122" t="s">
        <v>308</v>
      </c>
      <c r="B288" s="72" t="s">
        <v>159</v>
      </c>
      <c r="C288" s="72" t="s">
        <v>135</v>
      </c>
      <c r="D288" s="128" t="s">
        <v>195</v>
      </c>
      <c r="E288" s="72"/>
      <c r="F288" s="64"/>
      <c r="G288" s="64"/>
      <c r="H288" s="64"/>
      <c r="I288" s="64"/>
      <c r="J288" s="64"/>
      <c r="K288" s="65"/>
      <c r="L288" s="65"/>
      <c r="M288" s="64"/>
      <c r="N288" s="64"/>
      <c r="O288" s="64"/>
      <c r="P288" s="64"/>
      <c r="Q288" s="64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88"/>
      <c r="AL288" s="88"/>
      <c r="AM288" s="88"/>
      <c r="AN288" s="64">
        <f>AN289</f>
        <v>0</v>
      </c>
      <c r="AO288" s="64">
        <f>AO289</f>
        <v>0</v>
      </c>
      <c r="AP288" s="64">
        <f>AP289</f>
        <v>0</v>
      </c>
      <c r="AQ288" s="64">
        <f>AQ289</f>
        <v>0</v>
      </c>
      <c r="AR288" s="64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87"/>
      <c r="BR288" s="65"/>
      <c r="BS288" s="65"/>
      <c r="BT288" s="13"/>
      <c r="BU288" s="13"/>
      <c r="BV288" s="13"/>
      <c r="BW288" s="13"/>
    </row>
    <row r="289" spans="1:75" s="14" customFormat="1" ht="82.5" customHeight="1" hidden="1">
      <c r="A289" s="66" t="s">
        <v>284</v>
      </c>
      <c r="B289" s="72" t="s">
        <v>159</v>
      </c>
      <c r="C289" s="72" t="s">
        <v>135</v>
      </c>
      <c r="D289" s="128" t="s">
        <v>195</v>
      </c>
      <c r="E289" s="72" t="s">
        <v>227</v>
      </c>
      <c r="F289" s="64"/>
      <c r="G289" s="64"/>
      <c r="H289" s="64"/>
      <c r="I289" s="64"/>
      <c r="J289" s="64"/>
      <c r="K289" s="65"/>
      <c r="L289" s="65"/>
      <c r="M289" s="64"/>
      <c r="N289" s="64"/>
      <c r="O289" s="64"/>
      <c r="P289" s="64"/>
      <c r="Q289" s="64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88"/>
      <c r="AL289" s="88"/>
      <c r="AM289" s="88"/>
      <c r="AN289" s="64">
        <f>AO289-AM289</f>
        <v>0</v>
      </c>
      <c r="AO289" s="64"/>
      <c r="AP289" s="64"/>
      <c r="AQ289" s="64"/>
      <c r="AR289" s="64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87"/>
      <c r="BR289" s="65"/>
      <c r="BS289" s="65"/>
      <c r="BT289" s="13"/>
      <c r="BU289" s="13"/>
      <c r="BV289" s="13"/>
      <c r="BW289" s="13"/>
    </row>
    <row r="290" spans="1:75" s="14" customFormat="1" ht="99" customHeight="1" hidden="1">
      <c r="A290" s="94" t="s">
        <v>327</v>
      </c>
      <c r="B290" s="72" t="s">
        <v>159</v>
      </c>
      <c r="C290" s="72" t="s">
        <v>135</v>
      </c>
      <c r="D290" s="128" t="s">
        <v>196</v>
      </c>
      <c r="E290" s="72"/>
      <c r="F290" s="64"/>
      <c r="G290" s="64"/>
      <c r="H290" s="64"/>
      <c r="I290" s="64"/>
      <c r="J290" s="64"/>
      <c r="K290" s="65"/>
      <c r="L290" s="65"/>
      <c r="M290" s="64"/>
      <c r="N290" s="64"/>
      <c r="O290" s="64"/>
      <c r="P290" s="64"/>
      <c r="Q290" s="64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88"/>
      <c r="AL290" s="88"/>
      <c r="AM290" s="88"/>
      <c r="AN290" s="64">
        <f>AN291</f>
        <v>0</v>
      </c>
      <c r="AO290" s="64">
        <f>AO291</f>
        <v>0</v>
      </c>
      <c r="AP290" s="64">
        <f>AP291</f>
        <v>0</v>
      </c>
      <c r="AQ290" s="64">
        <f>AQ291</f>
        <v>0</v>
      </c>
      <c r="AR290" s="64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87"/>
      <c r="BR290" s="65"/>
      <c r="BS290" s="65"/>
      <c r="BT290" s="13"/>
      <c r="BU290" s="13"/>
      <c r="BV290" s="13"/>
      <c r="BW290" s="13"/>
    </row>
    <row r="291" spans="1:75" s="14" customFormat="1" ht="82.5" customHeight="1" hidden="1">
      <c r="A291" s="66" t="s">
        <v>284</v>
      </c>
      <c r="B291" s="72" t="s">
        <v>159</v>
      </c>
      <c r="C291" s="72" t="s">
        <v>135</v>
      </c>
      <c r="D291" s="128" t="s">
        <v>196</v>
      </c>
      <c r="E291" s="72" t="s">
        <v>227</v>
      </c>
      <c r="F291" s="64"/>
      <c r="G291" s="64"/>
      <c r="H291" s="64"/>
      <c r="I291" s="64"/>
      <c r="J291" s="64"/>
      <c r="K291" s="65"/>
      <c r="L291" s="65"/>
      <c r="M291" s="64"/>
      <c r="N291" s="64"/>
      <c r="O291" s="64"/>
      <c r="P291" s="64"/>
      <c r="Q291" s="64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88"/>
      <c r="AL291" s="88"/>
      <c r="AM291" s="88"/>
      <c r="AN291" s="64">
        <f>AO291-AM291</f>
        <v>0</v>
      </c>
      <c r="AO291" s="64"/>
      <c r="AP291" s="64"/>
      <c r="AQ291" s="64"/>
      <c r="AR291" s="64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87"/>
      <c r="BR291" s="65"/>
      <c r="BS291" s="65"/>
      <c r="BT291" s="13"/>
      <c r="BU291" s="13"/>
      <c r="BV291" s="13"/>
      <c r="BW291" s="13"/>
    </row>
    <row r="292" spans="1:75" s="14" customFormat="1" ht="79.5" customHeight="1">
      <c r="A292" s="94" t="s">
        <v>261</v>
      </c>
      <c r="B292" s="72" t="s">
        <v>159</v>
      </c>
      <c r="C292" s="72" t="s">
        <v>135</v>
      </c>
      <c r="D292" s="128" t="s">
        <v>207</v>
      </c>
      <c r="E292" s="72"/>
      <c r="F292" s="64"/>
      <c r="G292" s="64"/>
      <c r="H292" s="64"/>
      <c r="I292" s="64"/>
      <c r="J292" s="64"/>
      <c r="K292" s="65"/>
      <c r="L292" s="65"/>
      <c r="M292" s="64"/>
      <c r="N292" s="64">
        <f aca="true" t="shared" si="211" ref="N292:BC292">N293</f>
        <v>11394</v>
      </c>
      <c r="O292" s="64">
        <f t="shared" si="211"/>
        <v>11394</v>
      </c>
      <c r="P292" s="64">
        <f t="shared" si="211"/>
        <v>0</v>
      </c>
      <c r="Q292" s="64">
        <f t="shared" si="211"/>
        <v>11394</v>
      </c>
      <c r="R292" s="64">
        <f t="shared" si="211"/>
        <v>0</v>
      </c>
      <c r="S292" s="64">
        <f t="shared" si="211"/>
        <v>0</v>
      </c>
      <c r="T292" s="64">
        <f t="shared" si="211"/>
        <v>11394</v>
      </c>
      <c r="U292" s="64">
        <f t="shared" si="211"/>
        <v>11394</v>
      </c>
      <c r="V292" s="64">
        <f t="shared" si="211"/>
        <v>0</v>
      </c>
      <c r="W292" s="64">
        <f t="shared" si="211"/>
        <v>0</v>
      </c>
      <c r="X292" s="64">
        <f t="shared" si="211"/>
        <v>11394</v>
      </c>
      <c r="Y292" s="64">
        <f t="shared" si="211"/>
        <v>11394</v>
      </c>
      <c r="Z292" s="64">
        <f t="shared" si="211"/>
        <v>0</v>
      </c>
      <c r="AA292" s="64">
        <f t="shared" si="211"/>
        <v>11394</v>
      </c>
      <c r="AB292" s="64">
        <f t="shared" si="211"/>
        <v>11394</v>
      </c>
      <c r="AC292" s="64">
        <f t="shared" si="211"/>
        <v>0</v>
      </c>
      <c r="AD292" s="64">
        <f t="shared" si="211"/>
        <v>0</v>
      </c>
      <c r="AE292" s="64"/>
      <c r="AF292" s="64">
        <f t="shared" si="211"/>
        <v>11394</v>
      </c>
      <c r="AG292" s="64">
        <f t="shared" si="211"/>
        <v>0</v>
      </c>
      <c r="AH292" s="64">
        <f t="shared" si="211"/>
        <v>11394</v>
      </c>
      <c r="AI292" s="64">
        <f t="shared" si="211"/>
        <v>0</v>
      </c>
      <c r="AJ292" s="64">
        <f t="shared" si="211"/>
        <v>0</v>
      </c>
      <c r="AK292" s="64">
        <f t="shared" si="211"/>
        <v>11394</v>
      </c>
      <c r="AL292" s="64">
        <f t="shared" si="211"/>
        <v>0</v>
      </c>
      <c r="AM292" s="64">
        <f t="shared" si="211"/>
        <v>11394</v>
      </c>
      <c r="AN292" s="64">
        <f t="shared" si="211"/>
        <v>-223</v>
      </c>
      <c r="AO292" s="64">
        <f t="shared" si="211"/>
        <v>11171</v>
      </c>
      <c r="AP292" s="64">
        <f t="shared" si="211"/>
        <v>0</v>
      </c>
      <c r="AQ292" s="64">
        <f t="shared" si="211"/>
        <v>11171</v>
      </c>
      <c r="AR292" s="64">
        <f t="shared" si="211"/>
        <v>0</v>
      </c>
      <c r="AS292" s="64">
        <f t="shared" si="211"/>
        <v>0</v>
      </c>
      <c r="AT292" s="64">
        <f t="shared" si="211"/>
        <v>11171</v>
      </c>
      <c r="AU292" s="64">
        <f t="shared" si="211"/>
        <v>11171</v>
      </c>
      <c r="AV292" s="64">
        <f t="shared" si="211"/>
        <v>0</v>
      </c>
      <c r="AW292" s="64">
        <f t="shared" si="211"/>
        <v>0</v>
      </c>
      <c r="AX292" s="64">
        <f t="shared" si="211"/>
        <v>11171</v>
      </c>
      <c r="AY292" s="64">
        <f t="shared" si="211"/>
        <v>11171</v>
      </c>
      <c r="AZ292" s="64">
        <f t="shared" si="211"/>
        <v>0</v>
      </c>
      <c r="BA292" s="64">
        <f t="shared" si="211"/>
        <v>0</v>
      </c>
      <c r="BB292" s="64">
        <f t="shared" si="211"/>
        <v>11171</v>
      </c>
      <c r="BC292" s="64">
        <f t="shared" si="211"/>
        <v>11171</v>
      </c>
      <c r="BD292" s="65"/>
      <c r="BE292" s="65"/>
      <c r="BF292" s="64">
        <f aca="true" t="shared" si="212" ref="BF292:BS292">BF293</f>
        <v>11171</v>
      </c>
      <c r="BG292" s="64">
        <f t="shared" si="212"/>
        <v>11171</v>
      </c>
      <c r="BH292" s="64">
        <f t="shared" si="212"/>
        <v>0</v>
      </c>
      <c r="BI292" s="64">
        <f t="shared" si="212"/>
        <v>0</v>
      </c>
      <c r="BJ292" s="64">
        <f t="shared" si="212"/>
        <v>11171</v>
      </c>
      <c r="BK292" s="64">
        <f t="shared" si="212"/>
        <v>11171</v>
      </c>
      <c r="BL292" s="64">
        <f t="shared" si="212"/>
        <v>0</v>
      </c>
      <c r="BM292" s="64">
        <f t="shared" si="212"/>
        <v>0</v>
      </c>
      <c r="BN292" s="64">
        <f t="shared" si="212"/>
        <v>11171</v>
      </c>
      <c r="BO292" s="64"/>
      <c r="BP292" s="64">
        <f t="shared" si="212"/>
        <v>11171</v>
      </c>
      <c r="BQ292" s="64">
        <f t="shared" si="212"/>
        <v>-11171</v>
      </c>
      <c r="BR292" s="64">
        <f t="shared" si="212"/>
        <v>0</v>
      </c>
      <c r="BS292" s="64">
        <f t="shared" si="212"/>
        <v>0</v>
      </c>
      <c r="BT292" s="13"/>
      <c r="BU292" s="13"/>
      <c r="BV292" s="13"/>
      <c r="BW292" s="13"/>
    </row>
    <row r="293" spans="1:75" s="14" customFormat="1" ht="99">
      <c r="A293" s="94" t="s">
        <v>241</v>
      </c>
      <c r="B293" s="72" t="s">
        <v>159</v>
      </c>
      <c r="C293" s="72" t="s">
        <v>135</v>
      </c>
      <c r="D293" s="128" t="s">
        <v>207</v>
      </c>
      <c r="E293" s="72" t="s">
        <v>145</v>
      </c>
      <c r="F293" s="64"/>
      <c r="G293" s="64"/>
      <c r="H293" s="64"/>
      <c r="I293" s="64"/>
      <c r="J293" s="64"/>
      <c r="K293" s="65"/>
      <c r="L293" s="65"/>
      <c r="M293" s="64"/>
      <c r="N293" s="64">
        <f>O293-M293</f>
        <v>11394</v>
      </c>
      <c r="O293" s="64">
        <v>11394</v>
      </c>
      <c r="P293" s="64"/>
      <c r="Q293" s="64">
        <v>11394</v>
      </c>
      <c r="R293" s="65"/>
      <c r="S293" s="65"/>
      <c r="T293" s="64">
        <f>O293+R293</f>
        <v>11394</v>
      </c>
      <c r="U293" s="64">
        <f>Q293+S293</f>
        <v>11394</v>
      </c>
      <c r="V293" s="65"/>
      <c r="W293" s="65"/>
      <c r="X293" s="64">
        <f>T293+V293</f>
        <v>11394</v>
      </c>
      <c r="Y293" s="64">
        <f>U293+W293</f>
        <v>11394</v>
      </c>
      <c r="Z293" s="65"/>
      <c r="AA293" s="64">
        <f>X293+Z293</f>
        <v>11394</v>
      </c>
      <c r="AB293" s="64">
        <f>Y293</f>
        <v>11394</v>
      </c>
      <c r="AC293" s="65"/>
      <c r="AD293" s="65"/>
      <c r="AE293" s="65"/>
      <c r="AF293" s="64">
        <f>AA293+AC293</f>
        <v>11394</v>
      </c>
      <c r="AG293" s="65"/>
      <c r="AH293" s="64">
        <f>AB293</f>
        <v>11394</v>
      </c>
      <c r="AI293" s="65"/>
      <c r="AJ293" s="65"/>
      <c r="AK293" s="64">
        <f>AF293+AI293</f>
        <v>11394</v>
      </c>
      <c r="AL293" s="64">
        <f>AG293</f>
        <v>0</v>
      </c>
      <c r="AM293" s="64">
        <f>AH293+AJ293</f>
        <v>11394</v>
      </c>
      <c r="AN293" s="64">
        <f>AO293-AM293</f>
        <v>-223</v>
      </c>
      <c r="AO293" s="64">
        <v>11171</v>
      </c>
      <c r="AP293" s="64"/>
      <c r="AQ293" s="64">
        <v>11171</v>
      </c>
      <c r="AR293" s="64"/>
      <c r="AS293" s="65"/>
      <c r="AT293" s="64">
        <f>AO293+AR293</f>
        <v>11171</v>
      </c>
      <c r="AU293" s="64">
        <f>AQ293+AS293</f>
        <v>11171</v>
      </c>
      <c r="AV293" s="65"/>
      <c r="AW293" s="65"/>
      <c r="AX293" s="64">
        <f>AT293+AV293</f>
        <v>11171</v>
      </c>
      <c r="AY293" s="64">
        <f>AU293</f>
        <v>11171</v>
      </c>
      <c r="AZ293" s="65"/>
      <c r="BA293" s="65"/>
      <c r="BB293" s="64">
        <f>AX293+AZ293</f>
        <v>11171</v>
      </c>
      <c r="BC293" s="64">
        <f>AY293+BA293</f>
        <v>11171</v>
      </c>
      <c r="BD293" s="65"/>
      <c r="BE293" s="65"/>
      <c r="BF293" s="64">
        <f>BB293+BD293</f>
        <v>11171</v>
      </c>
      <c r="BG293" s="64">
        <f>BC293+BE293</f>
        <v>11171</v>
      </c>
      <c r="BH293" s="65"/>
      <c r="BI293" s="65"/>
      <c r="BJ293" s="64">
        <f>BB293+BH293</f>
        <v>11171</v>
      </c>
      <c r="BK293" s="64">
        <f>BC293+BI293</f>
        <v>11171</v>
      </c>
      <c r="BL293" s="65"/>
      <c r="BM293" s="65"/>
      <c r="BN293" s="64">
        <f>BJ293+BL293</f>
        <v>11171</v>
      </c>
      <c r="BO293" s="64"/>
      <c r="BP293" s="64">
        <f>BK293+BM293</f>
        <v>11171</v>
      </c>
      <c r="BQ293" s="64">
        <f>BR293-BP293</f>
        <v>-11171</v>
      </c>
      <c r="BR293" s="65"/>
      <c r="BS293" s="65"/>
      <c r="BT293" s="13"/>
      <c r="BU293" s="13"/>
      <c r="BV293" s="13"/>
      <c r="BW293" s="13"/>
    </row>
    <row r="294" spans="1:75" s="14" customFormat="1" ht="19.5" customHeight="1" hidden="1">
      <c r="A294" s="66" t="s">
        <v>124</v>
      </c>
      <c r="B294" s="72" t="s">
        <v>159</v>
      </c>
      <c r="C294" s="72" t="s">
        <v>135</v>
      </c>
      <c r="D294" s="128" t="s">
        <v>125</v>
      </c>
      <c r="E294" s="72"/>
      <c r="F294" s="74">
        <f aca="true" t="shared" si="213" ref="F294:Q294">F295</f>
        <v>0</v>
      </c>
      <c r="G294" s="74">
        <f t="shared" si="213"/>
        <v>43245</v>
      </c>
      <c r="H294" s="74">
        <f t="shared" si="213"/>
        <v>43245</v>
      </c>
      <c r="I294" s="74">
        <f t="shared" si="213"/>
        <v>0</v>
      </c>
      <c r="J294" s="74">
        <f t="shared" si="213"/>
        <v>46297</v>
      </c>
      <c r="K294" s="74">
        <f t="shared" si="213"/>
        <v>0</v>
      </c>
      <c r="L294" s="74">
        <f t="shared" si="213"/>
        <v>0</v>
      </c>
      <c r="M294" s="74">
        <f t="shared" si="213"/>
        <v>46297</v>
      </c>
      <c r="N294" s="74">
        <f t="shared" si="213"/>
        <v>-46297</v>
      </c>
      <c r="O294" s="74">
        <f t="shared" si="213"/>
        <v>0</v>
      </c>
      <c r="P294" s="74">
        <f t="shared" si="213"/>
        <v>0</v>
      </c>
      <c r="Q294" s="74">
        <f t="shared" si="213"/>
        <v>0</v>
      </c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88"/>
      <c r="AL294" s="88"/>
      <c r="AM294" s="88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4">
        <f>BB295</f>
        <v>50000</v>
      </c>
      <c r="BC294" s="64">
        <f>BC295</f>
        <v>0</v>
      </c>
      <c r="BD294" s="65"/>
      <c r="BE294" s="65"/>
      <c r="BF294" s="64">
        <f aca="true" t="shared" si="214" ref="BF294:BS295">BF295</f>
        <v>50000</v>
      </c>
      <c r="BG294" s="64">
        <f t="shared" si="214"/>
        <v>0</v>
      </c>
      <c r="BH294" s="64">
        <f t="shared" si="214"/>
        <v>0</v>
      </c>
      <c r="BI294" s="64">
        <f t="shared" si="214"/>
        <v>0</v>
      </c>
      <c r="BJ294" s="64">
        <f t="shared" si="214"/>
        <v>50000</v>
      </c>
      <c r="BK294" s="64">
        <f t="shared" si="214"/>
        <v>0</v>
      </c>
      <c r="BL294" s="64">
        <f t="shared" si="214"/>
        <v>0</v>
      </c>
      <c r="BM294" s="64">
        <f t="shared" si="214"/>
        <v>0</v>
      </c>
      <c r="BN294" s="64">
        <f t="shared" si="214"/>
        <v>50000</v>
      </c>
      <c r="BO294" s="64"/>
      <c r="BP294" s="64">
        <f t="shared" si="214"/>
        <v>0</v>
      </c>
      <c r="BQ294" s="64">
        <f t="shared" si="214"/>
        <v>0</v>
      </c>
      <c r="BR294" s="64">
        <f t="shared" si="214"/>
        <v>0</v>
      </c>
      <c r="BS294" s="64">
        <f t="shared" si="214"/>
        <v>0</v>
      </c>
      <c r="BT294" s="13"/>
      <c r="BU294" s="13"/>
      <c r="BV294" s="13"/>
      <c r="BW294" s="13"/>
    </row>
    <row r="295" spans="1:75" s="14" customFormat="1" ht="66" hidden="1">
      <c r="A295" s="66" t="s">
        <v>370</v>
      </c>
      <c r="B295" s="72" t="s">
        <v>159</v>
      </c>
      <c r="C295" s="72" t="s">
        <v>135</v>
      </c>
      <c r="D295" s="128" t="s">
        <v>369</v>
      </c>
      <c r="E295" s="72"/>
      <c r="F295" s="64"/>
      <c r="G295" s="64">
        <f>H295-F295</f>
        <v>43245</v>
      </c>
      <c r="H295" s="64">
        <v>43245</v>
      </c>
      <c r="I295" s="64"/>
      <c r="J295" s="64">
        <v>46297</v>
      </c>
      <c r="K295" s="65"/>
      <c r="L295" s="65"/>
      <c r="M295" s="64">
        <v>46297</v>
      </c>
      <c r="N295" s="64">
        <f>O295-M295</f>
        <v>-46297</v>
      </c>
      <c r="O295" s="64"/>
      <c r="P295" s="64"/>
      <c r="Q295" s="64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88"/>
      <c r="AL295" s="88"/>
      <c r="AM295" s="88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>
        <f>AZ296</f>
        <v>50000</v>
      </c>
      <c r="BA295" s="65">
        <f>BA296</f>
        <v>0</v>
      </c>
      <c r="BB295" s="64">
        <f>BB296</f>
        <v>50000</v>
      </c>
      <c r="BC295" s="64">
        <f>BC296</f>
        <v>0</v>
      </c>
      <c r="BD295" s="65"/>
      <c r="BE295" s="65"/>
      <c r="BF295" s="64">
        <f t="shared" si="214"/>
        <v>50000</v>
      </c>
      <c r="BG295" s="64">
        <f t="shared" si="214"/>
        <v>0</v>
      </c>
      <c r="BH295" s="64">
        <f t="shared" si="214"/>
        <v>0</v>
      </c>
      <c r="BI295" s="64">
        <f t="shared" si="214"/>
        <v>0</v>
      </c>
      <c r="BJ295" s="64">
        <f t="shared" si="214"/>
        <v>50000</v>
      </c>
      <c r="BK295" s="64">
        <f t="shared" si="214"/>
        <v>0</v>
      </c>
      <c r="BL295" s="64">
        <f t="shared" si="214"/>
        <v>0</v>
      </c>
      <c r="BM295" s="64">
        <f t="shared" si="214"/>
        <v>0</v>
      </c>
      <c r="BN295" s="64">
        <f t="shared" si="214"/>
        <v>50000</v>
      </c>
      <c r="BO295" s="64"/>
      <c r="BP295" s="64">
        <f t="shared" si="214"/>
        <v>0</v>
      </c>
      <c r="BQ295" s="64">
        <f t="shared" si="214"/>
        <v>0</v>
      </c>
      <c r="BR295" s="64">
        <f t="shared" si="214"/>
        <v>0</v>
      </c>
      <c r="BS295" s="64">
        <f t="shared" si="214"/>
        <v>0</v>
      </c>
      <c r="BT295" s="13"/>
      <c r="BU295" s="13"/>
      <c r="BV295" s="13"/>
      <c r="BW295" s="13"/>
    </row>
    <row r="296" spans="1:75" s="14" customFormat="1" ht="66" hidden="1">
      <c r="A296" s="66" t="s">
        <v>242</v>
      </c>
      <c r="B296" s="72" t="s">
        <v>159</v>
      </c>
      <c r="C296" s="72" t="s">
        <v>135</v>
      </c>
      <c r="D296" s="128" t="s">
        <v>369</v>
      </c>
      <c r="E296" s="72" t="s">
        <v>141</v>
      </c>
      <c r="F296" s="64"/>
      <c r="G296" s="64"/>
      <c r="H296" s="64"/>
      <c r="I296" s="64"/>
      <c r="J296" s="64"/>
      <c r="K296" s="65"/>
      <c r="L296" s="65"/>
      <c r="M296" s="64"/>
      <c r="N296" s="64"/>
      <c r="O296" s="64"/>
      <c r="P296" s="64"/>
      <c r="Q296" s="64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88"/>
      <c r="AL296" s="88"/>
      <c r="AM296" s="88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>
        <v>50000</v>
      </c>
      <c r="BA296" s="65"/>
      <c r="BB296" s="64">
        <f>AX296+AZ296</f>
        <v>50000</v>
      </c>
      <c r="BC296" s="64">
        <f>AY296+BA296</f>
        <v>0</v>
      </c>
      <c r="BD296" s="65"/>
      <c r="BE296" s="65"/>
      <c r="BF296" s="64">
        <f>BB296+BD296</f>
        <v>50000</v>
      </c>
      <c r="BG296" s="64">
        <f>BC296+BE296</f>
        <v>0</v>
      </c>
      <c r="BH296" s="65"/>
      <c r="BI296" s="65"/>
      <c r="BJ296" s="64">
        <f>BB296+BH296</f>
        <v>50000</v>
      </c>
      <c r="BK296" s="64">
        <f>BC296+BI296</f>
        <v>0</v>
      </c>
      <c r="BL296" s="65"/>
      <c r="BM296" s="65"/>
      <c r="BN296" s="64">
        <f>BJ296+BL296</f>
        <v>50000</v>
      </c>
      <c r="BO296" s="64"/>
      <c r="BP296" s="64">
        <f>BK296+BM296</f>
        <v>0</v>
      </c>
      <c r="BQ296" s="87"/>
      <c r="BR296" s="65"/>
      <c r="BS296" s="65"/>
      <c r="BT296" s="13"/>
      <c r="BU296" s="13"/>
      <c r="BV296" s="13"/>
      <c r="BW296" s="13"/>
    </row>
    <row r="297" spans="1:75" s="14" customFormat="1" ht="21" customHeight="1">
      <c r="A297" s="66"/>
      <c r="B297" s="72"/>
      <c r="C297" s="72"/>
      <c r="D297" s="73"/>
      <c r="E297" s="72"/>
      <c r="F297" s="129"/>
      <c r="G297" s="64"/>
      <c r="H297" s="64"/>
      <c r="I297" s="65"/>
      <c r="J297" s="64"/>
      <c r="K297" s="65"/>
      <c r="L297" s="65"/>
      <c r="M297" s="64"/>
      <c r="N297" s="64"/>
      <c r="O297" s="64"/>
      <c r="P297" s="64"/>
      <c r="Q297" s="64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88"/>
      <c r="AL297" s="88"/>
      <c r="AM297" s="88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87"/>
      <c r="BR297" s="65"/>
      <c r="BS297" s="65"/>
      <c r="BT297" s="13"/>
      <c r="BU297" s="13"/>
      <c r="BV297" s="13"/>
      <c r="BW297" s="13"/>
    </row>
    <row r="298" spans="1:75" s="16" customFormat="1" ht="41.25" customHeight="1">
      <c r="A298" s="121" t="s">
        <v>59</v>
      </c>
      <c r="B298" s="58" t="s">
        <v>159</v>
      </c>
      <c r="C298" s="58" t="s">
        <v>159</v>
      </c>
      <c r="D298" s="70"/>
      <c r="E298" s="58"/>
      <c r="F298" s="71">
        <f aca="true" t="shared" si="215" ref="F298:V299">F299</f>
        <v>4617</v>
      </c>
      <c r="G298" s="71">
        <f t="shared" si="215"/>
        <v>23549</v>
      </c>
      <c r="H298" s="71">
        <f t="shared" si="215"/>
        <v>28166</v>
      </c>
      <c r="I298" s="71">
        <f t="shared" si="215"/>
        <v>0</v>
      </c>
      <c r="J298" s="71">
        <f t="shared" si="215"/>
        <v>30734</v>
      </c>
      <c r="K298" s="71">
        <f t="shared" si="215"/>
        <v>0</v>
      </c>
      <c r="L298" s="71">
        <f t="shared" si="215"/>
        <v>0</v>
      </c>
      <c r="M298" s="71">
        <f t="shared" si="215"/>
        <v>30734</v>
      </c>
      <c r="N298" s="71">
        <f t="shared" si="215"/>
        <v>-13176</v>
      </c>
      <c r="O298" s="71">
        <f t="shared" si="215"/>
        <v>17558</v>
      </c>
      <c r="P298" s="71">
        <f t="shared" si="215"/>
        <v>0</v>
      </c>
      <c r="Q298" s="71">
        <f t="shared" si="215"/>
        <v>17558</v>
      </c>
      <c r="R298" s="71">
        <f t="shared" si="215"/>
        <v>0</v>
      </c>
      <c r="S298" s="71">
        <f t="shared" si="215"/>
        <v>0</v>
      </c>
      <c r="T298" s="71">
        <f t="shared" si="215"/>
        <v>17558</v>
      </c>
      <c r="U298" s="71">
        <f t="shared" si="215"/>
        <v>17558</v>
      </c>
      <c r="V298" s="71">
        <f t="shared" si="215"/>
        <v>0</v>
      </c>
      <c r="W298" s="71">
        <f aca="true" t="shared" si="216" ref="V298:AK299">W299</f>
        <v>0</v>
      </c>
      <c r="X298" s="71">
        <f t="shared" si="216"/>
        <v>17558</v>
      </c>
      <c r="Y298" s="71">
        <f t="shared" si="216"/>
        <v>17558</v>
      </c>
      <c r="Z298" s="71">
        <f t="shared" si="216"/>
        <v>0</v>
      </c>
      <c r="AA298" s="71">
        <f t="shared" si="216"/>
        <v>17558</v>
      </c>
      <c r="AB298" s="71">
        <f t="shared" si="216"/>
        <v>17558</v>
      </c>
      <c r="AC298" s="71">
        <f t="shared" si="216"/>
        <v>0</v>
      </c>
      <c r="AD298" s="71">
        <f t="shared" si="216"/>
        <v>0</v>
      </c>
      <c r="AE298" s="71"/>
      <c r="AF298" s="71">
        <f t="shared" si="216"/>
        <v>17558</v>
      </c>
      <c r="AG298" s="71">
        <f t="shared" si="216"/>
        <v>0</v>
      </c>
      <c r="AH298" s="71">
        <f t="shared" si="216"/>
        <v>17558</v>
      </c>
      <c r="AI298" s="71">
        <f t="shared" si="216"/>
        <v>0</v>
      </c>
      <c r="AJ298" s="71">
        <f t="shared" si="216"/>
        <v>0</v>
      </c>
      <c r="AK298" s="71">
        <f t="shared" si="216"/>
        <v>17558</v>
      </c>
      <c r="AL298" s="71">
        <f aca="true" t="shared" si="217" ref="AI298:AZ299">AL299</f>
        <v>0</v>
      </c>
      <c r="AM298" s="71">
        <f t="shared" si="217"/>
        <v>17558</v>
      </c>
      <c r="AN298" s="71">
        <f t="shared" si="217"/>
        <v>9983</v>
      </c>
      <c r="AO298" s="71">
        <f t="shared" si="217"/>
        <v>27541</v>
      </c>
      <c r="AP298" s="71">
        <f t="shared" si="217"/>
        <v>0</v>
      </c>
      <c r="AQ298" s="71">
        <f t="shared" si="217"/>
        <v>27541</v>
      </c>
      <c r="AR298" s="71">
        <f t="shared" si="217"/>
        <v>0</v>
      </c>
      <c r="AS298" s="71">
        <f t="shared" si="217"/>
        <v>0</v>
      </c>
      <c r="AT298" s="71">
        <f t="shared" si="217"/>
        <v>27541</v>
      </c>
      <c r="AU298" s="71">
        <f t="shared" si="217"/>
        <v>27541</v>
      </c>
      <c r="AV298" s="71">
        <f t="shared" si="217"/>
        <v>0</v>
      </c>
      <c r="AW298" s="71">
        <f t="shared" si="217"/>
        <v>0</v>
      </c>
      <c r="AX298" s="71">
        <f t="shared" si="217"/>
        <v>27541</v>
      </c>
      <c r="AY298" s="71">
        <f t="shared" si="217"/>
        <v>27541</v>
      </c>
      <c r="AZ298" s="71">
        <f t="shared" si="217"/>
        <v>0</v>
      </c>
      <c r="BA298" s="71">
        <f aca="true" t="shared" si="218" ref="AZ298:BC299">BA299</f>
        <v>0</v>
      </c>
      <c r="BB298" s="71">
        <f t="shared" si="218"/>
        <v>27541</v>
      </c>
      <c r="BC298" s="71">
        <f t="shared" si="218"/>
        <v>27541</v>
      </c>
      <c r="BD298" s="68"/>
      <c r="BE298" s="68"/>
      <c r="BF298" s="71">
        <f aca="true" t="shared" si="219" ref="BF298:BS299">BF299</f>
        <v>27541</v>
      </c>
      <c r="BG298" s="71">
        <f t="shared" si="219"/>
        <v>27541</v>
      </c>
      <c r="BH298" s="71">
        <f t="shared" si="219"/>
        <v>0</v>
      </c>
      <c r="BI298" s="71">
        <f t="shared" si="219"/>
        <v>0</v>
      </c>
      <c r="BJ298" s="71">
        <f t="shared" si="219"/>
        <v>27541</v>
      </c>
      <c r="BK298" s="71">
        <f t="shared" si="219"/>
        <v>27541</v>
      </c>
      <c r="BL298" s="71">
        <f t="shared" si="219"/>
        <v>0</v>
      </c>
      <c r="BM298" s="71">
        <f t="shared" si="219"/>
        <v>0</v>
      </c>
      <c r="BN298" s="71">
        <f t="shared" si="219"/>
        <v>27541</v>
      </c>
      <c r="BO298" s="71"/>
      <c r="BP298" s="71">
        <f t="shared" si="219"/>
        <v>27541</v>
      </c>
      <c r="BQ298" s="71">
        <f>BQ299+BQ301</f>
        <v>60497</v>
      </c>
      <c r="BR298" s="71">
        <f>BR299+BR301</f>
        <v>88038</v>
      </c>
      <c r="BS298" s="71">
        <f>BS299+BS301</f>
        <v>88038</v>
      </c>
      <c r="BT298" s="15"/>
      <c r="BU298" s="15"/>
      <c r="BV298" s="15"/>
      <c r="BW298" s="15"/>
    </row>
    <row r="299" spans="1:71" ht="68.25" customHeight="1">
      <c r="A299" s="122" t="s">
        <v>136</v>
      </c>
      <c r="B299" s="72" t="s">
        <v>159</v>
      </c>
      <c r="C299" s="72" t="s">
        <v>159</v>
      </c>
      <c r="D299" s="73" t="s">
        <v>162</v>
      </c>
      <c r="E299" s="72"/>
      <c r="F299" s="74">
        <f t="shared" si="215"/>
        <v>4617</v>
      </c>
      <c r="G299" s="74">
        <f t="shared" si="215"/>
        <v>23549</v>
      </c>
      <c r="H299" s="74">
        <f t="shared" si="215"/>
        <v>28166</v>
      </c>
      <c r="I299" s="74">
        <f t="shared" si="215"/>
        <v>0</v>
      </c>
      <c r="J299" s="74">
        <f t="shared" si="215"/>
        <v>30734</v>
      </c>
      <c r="K299" s="74">
        <f t="shared" si="215"/>
        <v>0</v>
      </c>
      <c r="L299" s="74">
        <f t="shared" si="215"/>
        <v>0</v>
      </c>
      <c r="M299" s="74">
        <f t="shared" si="215"/>
        <v>30734</v>
      </c>
      <c r="N299" s="74">
        <f t="shared" si="215"/>
        <v>-13176</v>
      </c>
      <c r="O299" s="74">
        <f t="shared" si="215"/>
        <v>17558</v>
      </c>
      <c r="P299" s="74">
        <f t="shared" si="215"/>
        <v>0</v>
      </c>
      <c r="Q299" s="74">
        <f t="shared" si="215"/>
        <v>17558</v>
      </c>
      <c r="R299" s="74">
        <f t="shared" si="215"/>
        <v>0</v>
      </c>
      <c r="S299" s="74">
        <f t="shared" si="215"/>
        <v>0</v>
      </c>
      <c r="T299" s="74">
        <f t="shared" si="215"/>
        <v>17558</v>
      </c>
      <c r="U299" s="74">
        <f t="shared" si="215"/>
        <v>17558</v>
      </c>
      <c r="V299" s="74">
        <f t="shared" si="216"/>
        <v>0</v>
      </c>
      <c r="W299" s="74">
        <f t="shared" si="216"/>
        <v>0</v>
      </c>
      <c r="X299" s="74">
        <f t="shared" si="216"/>
        <v>17558</v>
      </c>
      <c r="Y299" s="74">
        <f t="shared" si="216"/>
        <v>17558</v>
      </c>
      <c r="Z299" s="74">
        <f t="shared" si="216"/>
        <v>0</v>
      </c>
      <c r="AA299" s="74">
        <f t="shared" si="216"/>
        <v>17558</v>
      </c>
      <c r="AB299" s="74">
        <f t="shared" si="216"/>
        <v>17558</v>
      </c>
      <c r="AC299" s="74">
        <f t="shared" si="216"/>
        <v>0</v>
      </c>
      <c r="AD299" s="74">
        <f t="shared" si="216"/>
        <v>0</v>
      </c>
      <c r="AE299" s="74"/>
      <c r="AF299" s="74">
        <f t="shared" si="216"/>
        <v>17558</v>
      </c>
      <c r="AG299" s="74">
        <f t="shared" si="216"/>
        <v>0</v>
      </c>
      <c r="AH299" s="74">
        <f t="shared" si="216"/>
        <v>17558</v>
      </c>
      <c r="AI299" s="74">
        <f t="shared" si="217"/>
        <v>0</v>
      </c>
      <c r="AJ299" s="74">
        <f t="shared" si="217"/>
        <v>0</v>
      </c>
      <c r="AK299" s="74">
        <f t="shared" si="217"/>
        <v>17558</v>
      </c>
      <c r="AL299" s="74">
        <f t="shared" si="217"/>
        <v>0</v>
      </c>
      <c r="AM299" s="74">
        <f t="shared" si="217"/>
        <v>17558</v>
      </c>
      <c r="AN299" s="74">
        <f t="shared" si="217"/>
        <v>9983</v>
      </c>
      <c r="AO299" s="74">
        <f t="shared" si="217"/>
        <v>27541</v>
      </c>
      <c r="AP299" s="74">
        <f t="shared" si="217"/>
        <v>0</v>
      </c>
      <c r="AQ299" s="74">
        <f t="shared" si="217"/>
        <v>27541</v>
      </c>
      <c r="AR299" s="74">
        <f t="shared" si="217"/>
        <v>0</v>
      </c>
      <c r="AS299" s="74">
        <f t="shared" si="217"/>
        <v>0</v>
      </c>
      <c r="AT299" s="74">
        <f t="shared" si="217"/>
        <v>27541</v>
      </c>
      <c r="AU299" s="74">
        <f t="shared" si="217"/>
        <v>27541</v>
      </c>
      <c r="AV299" s="74">
        <f t="shared" si="217"/>
        <v>0</v>
      </c>
      <c r="AW299" s="74">
        <f t="shared" si="217"/>
        <v>0</v>
      </c>
      <c r="AX299" s="74">
        <f t="shared" si="217"/>
        <v>27541</v>
      </c>
      <c r="AY299" s="74">
        <f t="shared" si="217"/>
        <v>27541</v>
      </c>
      <c r="AZ299" s="74">
        <f t="shared" si="218"/>
        <v>0</v>
      </c>
      <c r="BA299" s="74">
        <f t="shared" si="218"/>
        <v>0</v>
      </c>
      <c r="BB299" s="74">
        <f t="shared" si="218"/>
        <v>27541</v>
      </c>
      <c r="BC299" s="74">
        <f t="shared" si="218"/>
        <v>27541</v>
      </c>
      <c r="BD299" s="46"/>
      <c r="BE299" s="46"/>
      <c r="BF299" s="74">
        <f t="shared" si="219"/>
        <v>27541</v>
      </c>
      <c r="BG299" s="74">
        <f t="shared" si="219"/>
        <v>27541</v>
      </c>
      <c r="BH299" s="74">
        <f t="shared" si="219"/>
        <v>0</v>
      </c>
      <c r="BI299" s="74">
        <f t="shared" si="219"/>
        <v>0</v>
      </c>
      <c r="BJ299" s="74">
        <f t="shared" si="219"/>
        <v>27541</v>
      </c>
      <c r="BK299" s="74">
        <f t="shared" si="219"/>
        <v>27541</v>
      </c>
      <c r="BL299" s="74">
        <f t="shared" si="219"/>
        <v>0</v>
      </c>
      <c r="BM299" s="74">
        <f t="shared" si="219"/>
        <v>0</v>
      </c>
      <c r="BN299" s="74">
        <f t="shared" si="219"/>
        <v>27541</v>
      </c>
      <c r="BO299" s="74"/>
      <c r="BP299" s="74">
        <f t="shared" si="219"/>
        <v>27541</v>
      </c>
      <c r="BQ299" s="74">
        <f t="shared" si="219"/>
        <v>-27541</v>
      </c>
      <c r="BR299" s="74">
        <f t="shared" si="219"/>
        <v>0</v>
      </c>
      <c r="BS299" s="74">
        <f t="shared" si="219"/>
        <v>0</v>
      </c>
    </row>
    <row r="300" spans="1:75" s="14" customFormat="1" ht="40.5" customHeight="1">
      <c r="A300" s="122" t="s">
        <v>132</v>
      </c>
      <c r="B300" s="72" t="s">
        <v>159</v>
      </c>
      <c r="C300" s="72" t="s">
        <v>159</v>
      </c>
      <c r="D300" s="73" t="s">
        <v>127</v>
      </c>
      <c r="E300" s="72" t="s">
        <v>133</v>
      </c>
      <c r="F300" s="64">
        <v>4617</v>
      </c>
      <c r="G300" s="64">
        <f>H300-F300</f>
        <v>23549</v>
      </c>
      <c r="H300" s="64">
        <v>28166</v>
      </c>
      <c r="I300" s="64"/>
      <c r="J300" s="64">
        <v>30734</v>
      </c>
      <c r="K300" s="65"/>
      <c r="L300" s="65"/>
      <c r="M300" s="64">
        <v>30734</v>
      </c>
      <c r="N300" s="64">
        <f>O300-M300</f>
        <v>-13176</v>
      </c>
      <c r="O300" s="64">
        <v>17558</v>
      </c>
      <c r="P300" s="64"/>
      <c r="Q300" s="64">
        <v>17558</v>
      </c>
      <c r="R300" s="65"/>
      <c r="S300" s="65"/>
      <c r="T300" s="64">
        <f>O300+R300</f>
        <v>17558</v>
      </c>
      <c r="U300" s="64">
        <f>Q300+S300</f>
        <v>17558</v>
      </c>
      <c r="V300" s="65"/>
      <c r="W300" s="65"/>
      <c r="X300" s="64">
        <f>T300+V300</f>
        <v>17558</v>
      </c>
      <c r="Y300" s="64">
        <f>U300+W300</f>
        <v>17558</v>
      </c>
      <c r="Z300" s="65"/>
      <c r="AA300" s="64">
        <f>X300+Z300</f>
        <v>17558</v>
      </c>
      <c r="AB300" s="64">
        <f>Y300</f>
        <v>17558</v>
      </c>
      <c r="AC300" s="65"/>
      <c r="AD300" s="65"/>
      <c r="AE300" s="65"/>
      <c r="AF300" s="64">
        <f>AA300+AC300</f>
        <v>17558</v>
      </c>
      <c r="AG300" s="65"/>
      <c r="AH300" s="64">
        <f>AB300</f>
        <v>17558</v>
      </c>
      <c r="AI300" s="65"/>
      <c r="AJ300" s="65"/>
      <c r="AK300" s="64">
        <f>AF300+AI300</f>
        <v>17558</v>
      </c>
      <c r="AL300" s="64">
        <f>AG300</f>
        <v>0</v>
      </c>
      <c r="AM300" s="64">
        <f>AH300+AJ300</f>
        <v>17558</v>
      </c>
      <c r="AN300" s="64">
        <f>AO300-AM300</f>
        <v>9983</v>
      </c>
      <c r="AO300" s="64">
        <v>27541</v>
      </c>
      <c r="AP300" s="64"/>
      <c r="AQ300" s="64">
        <v>27541</v>
      </c>
      <c r="AR300" s="64"/>
      <c r="AS300" s="65"/>
      <c r="AT300" s="64">
        <f>AO300+AR300</f>
        <v>27541</v>
      </c>
      <c r="AU300" s="64">
        <f>AQ300+AS300</f>
        <v>27541</v>
      </c>
      <c r="AV300" s="65"/>
      <c r="AW300" s="65"/>
      <c r="AX300" s="64">
        <f>AT300+AV300</f>
        <v>27541</v>
      </c>
      <c r="AY300" s="64">
        <f>AU300</f>
        <v>27541</v>
      </c>
      <c r="AZ300" s="65"/>
      <c r="BA300" s="65"/>
      <c r="BB300" s="64">
        <f>AX300+AZ300</f>
        <v>27541</v>
      </c>
      <c r="BC300" s="64">
        <f>AY300+BA300</f>
        <v>27541</v>
      </c>
      <c r="BD300" s="65"/>
      <c r="BE300" s="65"/>
      <c r="BF300" s="64">
        <f>BB300+BD300</f>
        <v>27541</v>
      </c>
      <c r="BG300" s="64">
        <f>BC300+BE300</f>
        <v>27541</v>
      </c>
      <c r="BH300" s="65"/>
      <c r="BI300" s="65"/>
      <c r="BJ300" s="64">
        <f>BB300+BH300</f>
        <v>27541</v>
      </c>
      <c r="BK300" s="64">
        <f>BC300+BI300</f>
        <v>27541</v>
      </c>
      <c r="BL300" s="65"/>
      <c r="BM300" s="65"/>
      <c r="BN300" s="64">
        <f>BJ300+BL300</f>
        <v>27541</v>
      </c>
      <c r="BO300" s="64"/>
      <c r="BP300" s="64">
        <f>BK300+BM300</f>
        <v>27541</v>
      </c>
      <c r="BQ300" s="64">
        <f>BR300-BP300</f>
        <v>-27541</v>
      </c>
      <c r="BR300" s="65"/>
      <c r="BS300" s="65"/>
      <c r="BT300" s="13"/>
      <c r="BU300" s="13"/>
      <c r="BV300" s="13"/>
      <c r="BW300" s="13"/>
    </row>
    <row r="301" spans="1:75" s="14" customFormat="1" ht="42" customHeight="1">
      <c r="A301" s="122" t="s">
        <v>2</v>
      </c>
      <c r="B301" s="72" t="s">
        <v>159</v>
      </c>
      <c r="C301" s="72" t="s">
        <v>159</v>
      </c>
      <c r="D301" s="73" t="s">
        <v>3</v>
      </c>
      <c r="E301" s="72"/>
      <c r="F301" s="64"/>
      <c r="G301" s="64"/>
      <c r="H301" s="64"/>
      <c r="I301" s="64"/>
      <c r="J301" s="64"/>
      <c r="K301" s="65"/>
      <c r="L301" s="65"/>
      <c r="M301" s="64"/>
      <c r="N301" s="64"/>
      <c r="O301" s="64"/>
      <c r="P301" s="64"/>
      <c r="Q301" s="64"/>
      <c r="R301" s="65"/>
      <c r="S301" s="65"/>
      <c r="T301" s="64"/>
      <c r="U301" s="64"/>
      <c r="V301" s="65"/>
      <c r="W301" s="65"/>
      <c r="X301" s="64"/>
      <c r="Y301" s="64"/>
      <c r="Z301" s="65"/>
      <c r="AA301" s="64"/>
      <c r="AB301" s="64"/>
      <c r="AC301" s="65"/>
      <c r="AD301" s="65"/>
      <c r="AE301" s="65"/>
      <c r="AF301" s="64"/>
      <c r="AG301" s="65"/>
      <c r="AH301" s="64"/>
      <c r="AI301" s="65"/>
      <c r="AJ301" s="65"/>
      <c r="AK301" s="64"/>
      <c r="AL301" s="64"/>
      <c r="AM301" s="64"/>
      <c r="AN301" s="64"/>
      <c r="AO301" s="64"/>
      <c r="AP301" s="64"/>
      <c r="AQ301" s="64"/>
      <c r="AR301" s="64"/>
      <c r="AS301" s="65"/>
      <c r="AT301" s="64"/>
      <c r="AU301" s="64"/>
      <c r="AV301" s="65"/>
      <c r="AW301" s="65"/>
      <c r="AX301" s="64"/>
      <c r="AY301" s="64"/>
      <c r="AZ301" s="65"/>
      <c r="BA301" s="65"/>
      <c r="BB301" s="64"/>
      <c r="BC301" s="64"/>
      <c r="BD301" s="65"/>
      <c r="BE301" s="65"/>
      <c r="BF301" s="64"/>
      <c r="BG301" s="64"/>
      <c r="BH301" s="65"/>
      <c r="BI301" s="65"/>
      <c r="BJ301" s="64"/>
      <c r="BK301" s="64"/>
      <c r="BL301" s="65"/>
      <c r="BM301" s="65"/>
      <c r="BN301" s="64"/>
      <c r="BO301" s="64"/>
      <c r="BP301" s="64"/>
      <c r="BQ301" s="64">
        <f>BQ302+BQ303</f>
        <v>88038</v>
      </c>
      <c r="BR301" s="64">
        <f>BR302+BR303</f>
        <v>88038</v>
      </c>
      <c r="BS301" s="64">
        <f>BS302+BS303</f>
        <v>88038</v>
      </c>
      <c r="BT301" s="13"/>
      <c r="BU301" s="13"/>
      <c r="BV301" s="13"/>
      <c r="BW301" s="13"/>
    </row>
    <row r="302" spans="1:75" s="14" customFormat="1" ht="93" customHeight="1">
      <c r="A302" s="66" t="s">
        <v>314</v>
      </c>
      <c r="B302" s="72" t="s">
        <v>159</v>
      </c>
      <c r="C302" s="72" t="s">
        <v>159</v>
      </c>
      <c r="D302" s="73" t="s">
        <v>3</v>
      </c>
      <c r="E302" s="72" t="s">
        <v>383</v>
      </c>
      <c r="F302" s="64"/>
      <c r="G302" s="64"/>
      <c r="H302" s="64"/>
      <c r="I302" s="64"/>
      <c r="J302" s="64"/>
      <c r="K302" s="65"/>
      <c r="L302" s="65"/>
      <c r="M302" s="64"/>
      <c r="N302" s="64"/>
      <c r="O302" s="64"/>
      <c r="P302" s="64"/>
      <c r="Q302" s="64"/>
      <c r="R302" s="65"/>
      <c r="S302" s="65"/>
      <c r="T302" s="64"/>
      <c r="U302" s="64"/>
      <c r="V302" s="65"/>
      <c r="W302" s="65"/>
      <c r="X302" s="64"/>
      <c r="Y302" s="64"/>
      <c r="Z302" s="65"/>
      <c r="AA302" s="64"/>
      <c r="AB302" s="64"/>
      <c r="AC302" s="65"/>
      <c r="AD302" s="65"/>
      <c r="AE302" s="65"/>
      <c r="AF302" s="64"/>
      <c r="AG302" s="65"/>
      <c r="AH302" s="64"/>
      <c r="AI302" s="65"/>
      <c r="AJ302" s="65"/>
      <c r="AK302" s="64"/>
      <c r="AL302" s="64"/>
      <c r="AM302" s="64"/>
      <c r="AN302" s="64"/>
      <c r="AO302" s="64"/>
      <c r="AP302" s="64"/>
      <c r="AQ302" s="64"/>
      <c r="AR302" s="64"/>
      <c r="AS302" s="65"/>
      <c r="AT302" s="64"/>
      <c r="AU302" s="64"/>
      <c r="AV302" s="65"/>
      <c r="AW302" s="65"/>
      <c r="AX302" s="64"/>
      <c r="AY302" s="64"/>
      <c r="AZ302" s="65"/>
      <c r="BA302" s="65"/>
      <c r="BB302" s="64"/>
      <c r="BC302" s="64"/>
      <c r="BD302" s="65"/>
      <c r="BE302" s="65"/>
      <c r="BF302" s="64"/>
      <c r="BG302" s="64"/>
      <c r="BH302" s="65"/>
      <c r="BI302" s="65"/>
      <c r="BJ302" s="64"/>
      <c r="BK302" s="64"/>
      <c r="BL302" s="65"/>
      <c r="BM302" s="65"/>
      <c r="BN302" s="64"/>
      <c r="BO302" s="64"/>
      <c r="BP302" s="64"/>
      <c r="BQ302" s="64">
        <f>BR302-BP302</f>
        <v>88034</v>
      </c>
      <c r="BR302" s="64">
        <v>88034</v>
      </c>
      <c r="BS302" s="64">
        <v>88034</v>
      </c>
      <c r="BT302" s="13"/>
      <c r="BU302" s="13"/>
      <c r="BV302" s="13"/>
      <c r="BW302" s="13"/>
    </row>
    <row r="303" spans="1:75" s="14" customFormat="1" ht="101.25" customHeight="1">
      <c r="A303" s="66" t="s">
        <v>389</v>
      </c>
      <c r="B303" s="72" t="s">
        <v>159</v>
      </c>
      <c r="C303" s="72" t="s">
        <v>159</v>
      </c>
      <c r="D303" s="73" t="s">
        <v>3</v>
      </c>
      <c r="E303" s="72" t="s">
        <v>384</v>
      </c>
      <c r="F303" s="64"/>
      <c r="G303" s="64"/>
      <c r="H303" s="64"/>
      <c r="I303" s="64"/>
      <c r="J303" s="64"/>
      <c r="K303" s="65"/>
      <c r="L303" s="65"/>
      <c r="M303" s="64"/>
      <c r="N303" s="64"/>
      <c r="O303" s="64"/>
      <c r="P303" s="64"/>
      <c r="Q303" s="64"/>
      <c r="R303" s="65"/>
      <c r="S303" s="65"/>
      <c r="T303" s="64"/>
      <c r="U303" s="64"/>
      <c r="V303" s="65"/>
      <c r="W303" s="65"/>
      <c r="X303" s="64"/>
      <c r="Y303" s="64"/>
      <c r="Z303" s="65"/>
      <c r="AA303" s="64"/>
      <c r="AB303" s="64"/>
      <c r="AC303" s="65"/>
      <c r="AD303" s="65"/>
      <c r="AE303" s="65"/>
      <c r="AF303" s="64"/>
      <c r="AG303" s="65"/>
      <c r="AH303" s="64"/>
      <c r="AI303" s="65"/>
      <c r="AJ303" s="65"/>
      <c r="AK303" s="64"/>
      <c r="AL303" s="64"/>
      <c r="AM303" s="64"/>
      <c r="AN303" s="64"/>
      <c r="AO303" s="64"/>
      <c r="AP303" s="64"/>
      <c r="AQ303" s="64"/>
      <c r="AR303" s="64"/>
      <c r="AS303" s="65"/>
      <c r="AT303" s="64"/>
      <c r="AU303" s="64"/>
      <c r="AV303" s="65"/>
      <c r="AW303" s="65"/>
      <c r="AX303" s="64"/>
      <c r="AY303" s="64"/>
      <c r="AZ303" s="65"/>
      <c r="BA303" s="65"/>
      <c r="BB303" s="64"/>
      <c r="BC303" s="64"/>
      <c r="BD303" s="65"/>
      <c r="BE303" s="65"/>
      <c r="BF303" s="64"/>
      <c r="BG303" s="64"/>
      <c r="BH303" s="65"/>
      <c r="BI303" s="65"/>
      <c r="BJ303" s="64"/>
      <c r="BK303" s="64"/>
      <c r="BL303" s="65"/>
      <c r="BM303" s="65"/>
      <c r="BN303" s="64"/>
      <c r="BO303" s="64"/>
      <c r="BP303" s="64"/>
      <c r="BQ303" s="64">
        <f>BR303-BP303</f>
        <v>4</v>
      </c>
      <c r="BR303" s="64">
        <v>4</v>
      </c>
      <c r="BS303" s="64">
        <v>4</v>
      </c>
      <c r="BT303" s="13"/>
      <c r="BU303" s="13"/>
      <c r="BV303" s="13"/>
      <c r="BW303" s="13"/>
    </row>
    <row r="304" spans="1:71" ht="15">
      <c r="A304" s="91"/>
      <c r="B304" s="92"/>
      <c r="C304" s="92"/>
      <c r="D304" s="93"/>
      <c r="E304" s="92"/>
      <c r="F304" s="44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7"/>
      <c r="AL304" s="47"/>
      <c r="AM304" s="47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8"/>
      <c r="BR304" s="46"/>
      <c r="BS304" s="46"/>
    </row>
    <row r="305" spans="1:75" s="8" customFormat="1" ht="38.25" customHeight="1">
      <c r="A305" s="49" t="s">
        <v>60</v>
      </c>
      <c r="B305" s="50" t="s">
        <v>61</v>
      </c>
      <c r="C305" s="50"/>
      <c r="D305" s="51"/>
      <c r="E305" s="50"/>
      <c r="F305" s="104">
        <f aca="true" t="shared" si="220" ref="F305:O305">F311</f>
        <v>13065</v>
      </c>
      <c r="G305" s="104">
        <f t="shared" si="220"/>
        <v>61506</v>
      </c>
      <c r="H305" s="104">
        <f t="shared" si="220"/>
        <v>74571</v>
      </c>
      <c r="I305" s="104">
        <f t="shared" si="220"/>
        <v>50000</v>
      </c>
      <c r="J305" s="104">
        <f t="shared" si="220"/>
        <v>27641</v>
      </c>
      <c r="K305" s="104">
        <f t="shared" si="220"/>
        <v>0</v>
      </c>
      <c r="L305" s="104">
        <f t="shared" si="220"/>
        <v>0</v>
      </c>
      <c r="M305" s="104">
        <f t="shared" si="220"/>
        <v>27641</v>
      </c>
      <c r="N305" s="104">
        <f t="shared" si="220"/>
        <v>-20296</v>
      </c>
      <c r="O305" s="104">
        <f t="shared" si="220"/>
        <v>7345</v>
      </c>
      <c r="P305" s="104">
        <f aca="true" t="shared" si="221" ref="P305:Y305">P311</f>
        <v>0</v>
      </c>
      <c r="Q305" s="104">
        <f t="shared" si="221"/>
        <v>7345</v>
      </c>
      <c r="R305" s="104">
        <f t="shared" si="221"/>
        <v>0</v>
      </c>
      <c r="S305" s="104">
        <f t="shared" si="221"/>
        <v>0</v>
      </c>
      <c r="T305" s="104">
        <f t="shared" si="221"/>
        <v>7345</v>
      </c>
      <c r="U305" s="104">
        <f t="shared" si="221"/>
        <v>7345</v>
      </c>
      <c r="V305" s="104">
        <f t="shared" si="221"/>
        <v>0</v>
      </c>
      <c r="W305" s="104">
        <f t="shared" si="221"/>
        <v>0</v>
      </c>
      <c r="X305" s="104">
        <f t="shared" si="221"/>
        <v>7345</v>
      </c>
      <c r="Y305" s="104">
        <f t="shared" si="221"/>
        <v>7345</v>
      </c>
      <c r="Z305" s="104">
        <f>Z311</f>
        <v>0</v>
      </c>
      <c r="AA305" s="104">
        <f>AA311</f>
        <v>7345</v>
      </c>
      <c r="AB305" s="104">
        <f>AB311</f>
        <v>7345</v>
      </c>
      <c r="AC305" s="104">
        <f>AC311</f>
        <v>0</v>
      </c>
      <c r="AD305" s="104">
        <f>AD311</f>
        <v>0</v>
      </c>
      <c r="AE305" s="104"/>
      <c r="AF305" s="104">
        <f aca="true" t="shared" si="222" ref="AF305:AM305">AF311</f>
        <v>7345</v>
      </c>
      <c r="AG305" s="104">
        <f t="shared" si="222"/>
        <v>0</v>
      </c>
      <c r="AH305" s="104">
        <f t="shared" si="222"/>
        <v>7345</v>
      </c>
      <c r="AI305" s="104">
        <f t="shared" si="222"/>
        <v>0</v>
      </c>
      <c r="AJ305" s="104">
        <f t="shared" si="222"/>
        <v>0</v>
      </c>
      <c r="AK305" s="104">
        <f t="shared" si="222"/>
        <v>7345</v>
      </c>
      <c r="AL305" s="104">
        <f t="shared" si="222"/>
        <v>0</v>
      </c>
      <c r="AM305" s="104">
        <f t="shared" si="222"/>
        <v>7345</v>
      </c>
      <c r="AN305" s="104">
        <f aca="true" t="shared" si="223" ref="AN305:AV305">AN307+AN311</f>
        <v>-2696</v>
      </c>
      <c r="AO305" s="104">
        <f t="shared" si="223"/>
        <v>4649</v>
      </c>
      <c r="AP305" s="104">
        <f t="shared" si="223"/>
        <v>0</v>
      </c>
      <c r="AQ305" s="104">
        <f t="shared" si="223"/>
        <v>4649</v>
      </c>
      <c r="AR305" s="104">
        <f t="shared" si="223"/>
        <v>0</v>
      </c>
      <c r="AS305" s="104">
        <f t="shared" si="223"/>
        <v>0</v>
      </c>
      <c r="AT305" s="104">
        <f t="shared" si="223"/>
        <v>4649</v>
      </c>
      <c r="AU305" s="104">
        <f t="shared" si="223"/>
        <v>4649</v>
      </c>
      <c r="AV305" s="104">
        <f t="shared" si="223"/>
        <v>0</v>
      </c>
      <c r="AW305" s="104">
        <f aca="true" t="shared" si="224" ref="AW305:BC305">AW307+AW311</f>
        <v>0</v>
      </c>
      <c r="AX305" s="104">
        <f t="shared" si="224"/>
        <v>4649</v>
      </c>
      <c r="AY305" s="104">
        <f t="shared" si="224"/>
        <v>4649</v>
      </c>
      <c r="AZ305" s="104">
        <f t="shared" si="224"/>
        <v>0</v>
      </c>
      <c r="BA305" s="104">
        <f t="shared" si="224"/>
        <v>0</v>
      </c>
      <c r="BB305" s="104">
        <f t="shared" si="224"/>
        <v>4649</v>
      </c>
      <c r="BC305" s="104">
        <f t="shared" si="224"/>
        <v>4649</v>
      </c>
      <c r="BD305" s="53"/>
      <c r="BE305" s="53"/>
      <c r="BF305" s="104">
        <f aca="true" t="shared" si="225" ref="BF305:BP305">BF307+BF311</f>
        <v>4649</v>
      </c>
      <c r="BG305" s="104">
        <f t="shared" si="225"/>
        <v>4649</v>
      </c>
      <c r="BH305" s="104">
        <f>BH307+BH311</f>
        <v>0</v>
      </c>
      <c r="BI305" s="104">
        <f>BI307+BI311</f>
        <v>0</v>
      </c>
      <c r="BJ305" s="104">
        <f>BJ307+BJ311</f>
        <v>4649</v>
      </c>
      <c r="BK305" s="104">
        <f>BK307+BK311</f>
        <v>4649</v>
      </c>
      <c r="BL305" s="104">
        <f t="shared" si="225"/>
        <v>0</v>
      </c>
      <c r="BM305" s="104">
        <f t="shared" si="225"/>
        <v>0</v>
      </c>
      <c r="BN305" s="104">
        <f t="shared" si="225"/>
        <v>4649</v>
      </c>
      <c r="BO305" s="104"/>
      <c r="BP305" s="104">
        <f t="shared" si="225"/>
        <v>4649</v>
      </c>
      <c r="BQ305" s="104">
        <f>BQ307+BQ311</f>
        <v>337</v>
      </c>
      <c r="BR305" s="104">
        <f>BR307+BR311</f>
        <v>4986</v>
      </c>
      <c r="BS305" s="104">
        <f>BS307+BS311</f>
        <v>4986</v>
      </c>
      <c r="BT305" s="7"/>
      <c r="BU305" s="7"/>
      <c r="BV305" s="7"/>
      <c r="BW305" s="7"/>
    </row>
    <row r="306" spans="1:75" s="8" customFormat="1" ht="13.5" customHeight="1">
      <c r="A306" s="49"/>
      <c r="B306" s="50"/>
      <c r="C306" s="50"/>
      <c r="D306" s="51"/>
      <c r="E306" s="50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  <c r="AZ306" s="130"/>
      <c r="BA306" s="130"/>
      <c r="BB306" s="130"/>
      <c r="BC306" s="130"/>
      <c r="BD306" s="53"/>
      <c r="BE306" s="53"/>
      <c r="BF306" s="130"/>
      <c r="BG306" s="130"/>
      <c r="BH306" s="130"/>
      <c r="BI306" s="130"/>
      <c r="BJ306" s="130"/>
      <c r="BK306" s="130"/>
      <c r="BL306" s="130"/>
      <c r="BM306" s="130"/>
      <c r="BN306" s="130"/>
      <c r="BO306" s="130"/>
      <c r="BP306" s="130"/>
      <c r="BQ306" s="130"/>
      <c r="BR306" s="130"/>
      <c r="BS306" s="130"/>
      <c r="BT306" s="7"/>
      <c r="BU306" s="7"/>
      <c r="BV306" s="7"/>
      <c r="BW306" s="7"/>
    </row>
    <row r="307" spans="1:75" s="8" customFormat="1" ht="40.5" customHeight="1">
      <c r="A307" s="57" t="s">
        <v>328</v>
      </c>
      <c r="B307" s="58" t="s">
        <v>151</v>
      </c>
      <c r="C307" s="58" t="s">
        <v>131</v>
      </c>
      <c r="D307" s="51"/>
      <c r="E307" s="50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130"/>
      <c r="AL307" s="130"/>
      <c r="AM307" s="130"/>
      <c r="AN307" s="60">
        <f>AN308</f>
        <v>400</v>
      </c>
      <c r="AO307" s="60">
        <f aca="true" t="shared" si="226" ref="AO307:BC308">AO308</f>
        <v>400</v>
      </c>
      <c r="AP307" s="60">
        <f t="shared" si="226"/>
        <v>0</v>
      </c>
      <c r="AQ307" s="60">
        <f t="shared" si="226"/>
        <v>400</v>
      </c>
      <c r="AR307" s="60">
        <f t="shared" si="226"/>
        <v>0</v>
      </c>
      <c r="AS307" s="60">
        <f t="shared" si="226"/>
        <v>0</v>
      </c>
      <c r="AT307" s="60">
        <f t="shared" si="226"/>
        <v>400</v>
      </c>
      <c r="AU307" s="60">
        <f t="shared" si="226"/>
        <v>400</v>
      </c>
      <c r="AV307" s="60">
        <f t="shared" si="226"/>
        <v>0</v>
      </c>
      <c r="AW307" s="60">
        <f t="shared" si="226"/>
        <v>0</v>
      </c>
      <c r="AX307" s="60">
        <f t="shared" si="226"/>
        <v>400</v>
      </c>
      <c r="AY307" s="60">
        <f t="shared" si="226"/>
        <v>400</v>
      </c>
      <c r="AZ307" s="60">
        <f t="shared" si="226"/>
        <v>0</v>
      </c>
      <c r="BA307" s="60">
        <f t="shared" si="226"/>
        <v>0</v>
      </c>
      <c r="BB307" s="60">
        <f t="shared" si="226"/>
        <v>400</v>
      </c>
      <c r="BC307" s="60">
        <f t="shared" si="226"/>
        <v>400</v>
      </c>
      <c r="BD307" s="53"/>
      <c r="BE307" s="53"/>
      <c r="BF307" s="60">
        <f aca="true" t="shared" si="227" ref="BF307:BS308">BF308</f>
        <v>400</v>
      </c>
      <c r="BG307" s="60">
        <f t="shared" si="227"/>
        <v>400</v>
      </c>
      <c r="BH307" s="60">
        <f t="shared" si="227"/>
        <v>0</v>
      </c>
      <c r="BI307" s="60">
        <f t="shared" si="227"/>
        <v>0</v>
      </c>
      <c r="BJ307" s="60">
        <f t="shared" si="227"/>
        <v>400</v>
      </c>
      <c r="BK307" s="60">
        <f t="shared" si="227"/>
        <v>400</v>
      </c>
      <c r="BL307" s="60">
        <f t="shared" si="227"/>
        <v>0</v>
      </c>
      <c r="BM307" s="60">
        <f t="shared" si="227"/>
        <v>0</v>
      </c>
      <c r="BN307" s="60">
        <f t="shared" si="227"/>
        <v>400</v>
      </c>
      <c r="BO307" s="60"/>
      <c r="BP307" s="60">
        <f t="shared" si="227"/>
        <v>400</v>
      </c>
      <c r="BQ307" s="60">
        <f t="shared" si="227"/>
        <v>-300</v>
      </c>
      <c r="BR307" s="60">
        <f t="shared" si="227"/>
        <v>100</v>
      </c>
      <c r="BS307" s="60">
        <f t="shared" si="227"/>
        <v>100</v>
      </c>
      <c r="BT307" s="7"/>
      <c r="BU307" s="7"/>
      <c r="BV307" s="7"/>
      <c r="BW307" s="7"/>
    </row>
    <row r="308" spans="1:75" s="8" customFormat="1" ht="36.75" customHeight="1">
      <c r="A308" s="66" t="s">
        <v>164</v>
      </c>
      <c r="B308" s="72" t="s">
        <v>151</v>
      </c>
      <c r="C308" s="72" t="s">
        <v>131</v>
      </c>
      <c r="D308" s="72" t="s">
        <v>123</v>
      </c>
      <c r="E308" s="50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130"/>
      <c r="AL308" s="130"/>
      <c r="AM308" s="130"/>
      <c r="AN308" s="64">
        <f>AN309</f>
        <v>400</v>
      </c>
      <c r="AO308" s="64">
        <f t="shared" si="226"/>
        <v>400</v>
      </c>
      <c r="AP308" s="64">
        <f t="shared" si="226"/>
        <v>0</v>
      </c>
      <c r="AQ308" s="64">
        <f t="shared" si="226"/>
        <v>400</v>
      </c>
      <c r="AR308" s="64">
        <f t="shared" si="226"/>
        <v>0</v>
      </c>
      <c r="AS308" s="64">
        <f t="shared" si="226"/>
        <v>0</v>
      </c>
      <c r="AT308" s="64">
        <f t="shared" si="226"/>
        <v>400</v>
      </c>
      <c r="AU308" s="64">
        <f t="shared" si="226"/>
        <v>400</v>
      </c>
      <c r="AV308" s="64">
        <f t="shared" si="226"/>
        <v>0</v>
      </c>
      <c r="AW308" s="64">
        <f t="shared" si="226"/>
        <v>0</v>
      </c>
      <c r="AX308" s="64">
        <f t="shared" si="226"/>
        <v>400</v>
      </c>
      <c r="AY308" s="64">
        <f t="shared" si="226"/>
        <v>400</v>
      </c>
      <c r="AZ308" s="64">
        <f t="shared" si="226"/>
        <v>0</v>
      </c>
      <c r="BA308" s="64">
        <f t="shared" si="226"/>
        <v>0</v>
      </c>
      <c r="BB308" s="64">
        <f t="shared" si="226"/>
        <v>400</v>
      </c>
      <c r="BC308" s="64">
        <f t="shared" si="226"/>
        <v>400</v>
      </c>
      <c r="BD308" s="53"/>
      <c r="BE308" s="53"/>
      <c r="BF308" s="64">
        <f t="shared" si="227"/>
        <v>400</v>
      </c>
      <c r="BG308" s="64">
        <f t="shared" si="227"/>
        <v>400</v>
      </c>
      <c r="BH308" s="64">
        <f t="shared" si="227"/>
        <v>0</v>
      </c>
      <c r="BI308" s="64">
        <f t="shared" si="227"/>
        <v>0</v>
      </c>
      <c r="BJ308" s="64">
        <f t="shared" si="227"/>
        <v>400</v>
      </c>
      <c r="BK308" s="64">
        <f t="shared" si="227"/>
        <v>400</v>
      </c>
      <c r="BL308" s="64">
        <f t="shared" si="227"/>
        <v>0</v>
      </c>
      <c r="BM308" s="64">
        <f t="shared" si="227"/>
        <v>0</v>
      </c>
      <c r="BN308" s="64">
        <f t="shared" si="227"/>
        <v>400</v>
      </c>
      <c r="BO308" s="64"/>
      <c r="BP308" s="64">
        <f t="shared" si="227"/>
        <v>400</v>
      </c>
      <c r="BQ308" s="64">
        <f t="shared" si="227"/>
        <v>-300</v>
      </c>
      <c r="BR308" s="64">
        <f t="shared" si="227"/>
        <v>100</v>
      </c>
      <c r="BS308" s="64">
        <f t="shared" si="227"/>
        <v>100</v>
      </c>
      <c r="BT308" s="7"/>
      <c r="BU308" s="7"/>
      <c r="BV308" s="7"/>
      <c r="BW308" s="7"/>
    </row>
    <row r="309" spans="1:75" s="8" customFormat="1" ht="75" customHeight="1">
      <c r="A309" s="66" t="s">
        <v>140</v>
      </c>
      <c r="B309" s="72" t="s">
        <v>151</v>
      </c>
      <c r="C309" s="72" t="s">
        <v>131</v>
      </c>
      <c r="D309" s="72" t="s">
        <v>123</v>
      </c>
      <c r="E309" s="72" t="s">
        <v>141</v>
      </c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130"/>
      <c r="AL309" s="130"/>
      <c r="AM309" s="130"/>
      <c r="AN309" s="64">
        <f>AO309-AM309</f>
        <v>400</v>
      </c>
      <c r="AO309" s="64">
        <v>400</v>
      </c>
      <c r="AP309" s="64"/>
      <c r="AQ309" s="64">
        <v>400</v>
      </c>
      <c r="AR309" s="64"/>
      <c r="AS309" s="53"/>
      <c r="AT309" s="64">
        <f>AO309+AR309</f>
        <v>400</v>
      </c>
      <c r="AU309" s="64">
        <f>AQ309+AS309</f>
        <v>400</v>
      </c>
      <c r="AV309" s="53"/>
      <c r="AW309" s="53"/>
      <c r="AX309" s="64">
        <f>AT309+AV309</f>
        <v>400</v>
      </c>
      <c r="AY309" s="64">
        <f>AU309</f>
        <v>400</v>
      </c>
      <c r="AZ309" s="53"/>
      <c r="BA309" s="53"/>
      <c r="BB309" s="64">
        <f>AX309+AZ309</f>
        <v>400</v>
      </c>
      <c r="BC309" s="64">
        <f>AY309+BA309</f>
        <v>400</v>
      </c>
      <c r="BD309" s="53"/>
      <c r="BE309" s="53"/>
      <c r="BF309" s="64">
        <f>BB309+BD309</f>
        <v>400</v>
      </c>
      <c r="BG309" s="64">
        <f>BC309+BE309</f>
        <v>400</v>
      </c>
      <c r="BH309" s="53"/>
      <c r="BI309" s="53"/>
      <c r="BJ309" s="64">
        <f>BB309+BH309</f>
        <v>400</v>
      </c>
      <c r="BK309" s="64">
        <f>BC309+BI309</f>
        <v>400</v>
      </c>
      <c r="BL309" s="53"/>
      <c r="BM309" s="53"/>
      <c r="BN309" s="64">
        <f>BJ309+BL309</f>
        <v>400</v>
      </c>
      <c r="BO309" s="64"/>
      <c r="BP309" s="64">
        <f>BK309+BM309</f>
        <v>400</v>
      </c>
      <c r="BQ309" s="64">
        <f>BR309-BP309</f>
        <v>-300</v>
      </c>
      <c r="BR309" s="67">
        <v>100</v>
      </c>
      <c r="BS309" s="67">
        <v>100</v>
      </c>
      <c r="BT309" s="7"/>
      <c r="BU309" s="7"/>
      <c r="BV309" s="7"/>
      <c r="BW309" s="7"/>
    </row>
    <row r="310" spans="1:75" s="8" customFormat="1" ht="13.5" customHeight="1">
      <c r="A310" s="66"/>
      <c r="B310" s="72"/>
      <c r="C310" s="72"/>
      <c r="D310" s="72"/>
      <c r="E310" s="72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130"/>
      <c r="AL310" s="130"/>
      <c r="AM310" s="130"/>
      <c r="AN310" s="130"/>
      <c r="AO310" s="130"/>
      <c r="AP310" s="130"/>
      <c r="AQ310" s="130"/>
      <c r="AR310" s="130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105"/>
      <c r="BR310" s="53"/>
      <c r="BS310" s="53"/>
      <c r="BT310" s="7"/>
      <c r="BU310" s="7"/>
      <c r="BV310" s="7"/>
      <c r="BW310" s="7"/>
    </row>
    <row r="311" spans="1:75" s="12" customFormat="1" ht="37.5">
      <c r="A311" s="57" t="s">
        <v>163</v>
      </c>
      <c r="B311" s="58" t="s">
        <v>151</v>
      </c>
      <c r="C311" s="58" t="s">
        <v>159</v>
      </c>
      <c r="D311" s="70"/>
      <c r="E311" s="58"/>
      <c r="F311" s="60">
        <f aca="true" t="shared" si="228" ref="F311:M311">F312+F314</f>
        <v>13065</v>
      </c>
      <c r="G311" s="60">
        <f t="shared" si="228"/>
        <v>61506</v>
      </c>
      <c r="H311" s="60">
        <f t="shared" si="228"/>
        <v>74571</v>
      </c>
      <c r="I311" s="60">
        <f t="shared" si="228"/>
        <v>50000</v>
      </c>
      <c r="J311" s="60">
        <f t="shared" si="228"/>
        <v>27641</v>
      </c>
      <c r="K311" s="60">
        <f t="shared" si="228"/>
        <v>0</v>
      </c>
      <c r="L311" s="60">
        <f t="shared" si="228"/>
        <v>0</v>
      </c>
      <c r="M311" s="60">
        <f t="shared" si="228"/>
        <v>27641</v>
      </c>
      <c r="N311" s="60">
        <f aca="true" t="shared" si="229" ref="N311:U311">N312+N314+N316</f>
        <v>-20296</v>
      </c>
      <c r="O311" s="60">
        <f t="shared" si="229"/>
        <v>7345</v>
      </c>
      <c r="P311" s="60">
        <f t="shared" si="229"/>
        <v>0</v>
      </c>
      <c r="Q311" s="60">
        <f t="shared" si="229"/>
        <v>7345</v>
      </c>
      <c r="R311" s="60">
        <f t="shared" si="229"/>
        <v>0</v>
      </c>
      <c r="S311" s="60">
        <f t="shared" si="229"/>
        <v>0</v>
      </c>
      <c r="T311" s="60">
        <f t="shared" si="229"/>
        <v>7345</v>
      </c>
      <c r="U311" s="60">
        <f t="shared" si="229"/>
        <v>7345</v>
      </c>
      <c r="V311" s="60">
        <f aca="true" t="shared" si="230" ref="V311:AB311">V312+V314+V316</f>
        <v>0</v>
      </c>
      <c r="W311" s="60">
        <f t="shared" si="230"/>
        <v>0</v>
      </c>
      <c r="X311" s="60">
        <f t="shared" si="230"/>
        <v>7345</v>
      </c>
      <c r="Y311" s="60">
        <f t="shared" si="230"/>
        <v>7345</v>
      </c>
      <c r="Z311" s="60">
        <f t="shared" si="230"/>
        <v>0</v>
      </c>
      <c r="AA311" s="60">
        <f t="shared" si="230"/>
        <v>7345</v>
      </c>
      <c r="AB311" s="60">
        <f t="shared" si="230"/>
        <v>7345</v>
      </c>
      <c r="AC311" s="60">
        <f>AC312+AC314+AC316</f>
        <v>0</v>
      </c>
      <c r="AD311" s="60">
        <f>AD312+AD314+AD316</f>
        <v>0</v>
      </c>
      <c r="AE311" s="60"/>
      <c r="AF311" s="60">
        <f aca="true" t="shared" si="231" ref="AF311:AM311">AF312+AF314+AF316</f>
        <v>7345</v>
      </c>
      <c r="AG311" s="60">
        <f t="shared" si="231"/>
        <v>0</v>
      </c>
      <c r="AH311" s="60">
        <f t="shared" si="231"/>
        <v>7345</v>
      </c>
      <c r="AI311" s="60">
        <f t="shared" si="231"/>
        <v>0</v>
      </c>
      <c r="AJ311" s="60">
        <f t="shared" si="231"/>
        <v>0</v>
      </c>
      <c r="AK311" s="60">
        <f t="shared" si="231"/>
        <v>7345</v>
      </c>
      <c r="AL311" s="60">
        <f t="shared" si="231"/>
        <v>0</v>
      </c>
      <c r="AM311" s="60">
        <f t="shared" si="231"/>
        <v>7345</v>
      </c>
      <c r="AN311" s="60">
        <f aca="true" t="shared" si="232" ref="AN311:AV311">AN312+AN314+AN316</f>
        <v>-3096</v>
      </c>
      <c r="AO311" s="60">
        <f t="shared" si="232"/>
        <v>4249</v>
      </c>
      <c r="AP311" s="60">
        <f t="shared" si="232"/>
        <v>0</v>
      </c>
      <c r="AQ311" s="60">
        <f t="shared" si="232"/>
        <v>4249</v>
      </c>
      <c r="AR311" s="60">
        <f t="shared" si="232"/>
        <v>0</v>
      </c>
      <c r="AS311" s="60">
        <f t="shared" si="232"/>
        <v>0</v>
      </c>
      <c r="AT311" s="60">
        <f t="shared" si="232"/>
        <v>4249</v>
      </c>
      <c r="AU311" s="60">
        <f t="shared" si="232"/>
        <v>4249</v>
      </c>
      <c r="AV311" s="60">
        <f t="shared" si="232"/>
        <v>0</v>
      </c>
      <c r="AW311" s="60">
        <f aca="true" t="shared" si="233" ref="AW311:BC311">AW312+AW314+AW316</f>
        <v>0</v>
      </c>
      <c r="AX311" s="60">
        <f t="shared" si="233"/>
        <v>4249</v>
      </c>
      <c r="AY311" s="60">
        <f t="shared" si="233"/>
        <v>4249</v>
      </c>
      <c r="AZ311" s="60">
        <f t="shared" si="233"/>
        <v>0</v>
      </c>
      <c r="BA311" s="60">
        <f t="shared" si="233"/>
        <v>0</v>
      </c>
      <c r="BB311" s="60">
        <f t="shared" si="233"/>
        <v>4249</v>
      </c>
      <c r="BC311" s="60">
        <f t="shared" si="233"/>
        <v>4249</v>
      </c>
      <c r="BD311" s="61"/>
      <c r="BE311" s="61"/>
      <c r="BF311" s="60">
        <f aca="true" t="shared" si="234" ref="BF311:BP311">BF312+BF314+BF316</f>
        <v>4249</v>
      </c>
      <c r="BG311" s="60">
        <f t="shared" si="234"/>
        <v>4249</v>
      </c>
      <c r="BH311" s="60">
        <f>BH312+BH314+BH316</f>
        <v>0</v>
      </c>
      <c r="BI311" s="60">
        <f>BI312+BI314+BI316</f>
        <v>0</v>
      </c>
      <c r="BJ311" s="60">
        <f>BJ312+BJ314+BJ316</f>
        <v>4249</v>
      </c>
      <c r="BK311" s="60">
        <f>BK312+BK314+BK316</f>
        <v>4249</v>
      </c>
      <c r="BL311" s="60">
        <f t="shared" si="234"/>
        <v>0</v>
      </c>
      <c r="BM311" s="60">
        <f t="shared" si="234"/>
        <v>0</v>
      </c>
      <c r="BN311" s="60">
        <f t="shared" si="234"/>
        <v>4249</v>
      </c>
      <c r="BO311" s="60"/>
      <c r="BP311" s="60">
        <f t="shared" si="234"/>
        <v>4249</v>
      </c>
      <c r="BQ311" s="60">
        <f>BQ312+BQ314+BQ316</f>
        <v>637</v>
      </c>
      <c r="BR311" s="60">
        <f>BR312+BR314+BR316</f>
        <v>4886</v>
      </c>
      <c r="BS311" s="60">
        <f>BS312+BS314+BS316</f>
        <v>4886</v>
      </c>
      <c r="BT311" s="11"/>
      <c r="BU311" s="11"/>
      <c r="BV311" s="11"/>
      <c r="BW311" s="11"/>
    </row>
    <row r="312" spans="1:75" s="14" customFormat="1" ht="33">
      <c r="A312" s="66" t="s">
        <v>164</v>
      </c>
      <c r="B312" s="72" t="s">
        <v>151</v>
      </c>
      <c r="C312" s="72" t="s">
        <v>159</v>
      </c>
      <c r="D312" s="73" t="s">
        <v>123</v>
      </c>
      <c r="E312" s="72"/>
      <c r="F312" s="64">
        <f aca="true" t="shared" si="235" ref="F312:AM312">F313</f>
        <v>11448</v>
      </c>
      <c r="G312" s="64">
        <f t="shared" si="235"/>
        <v>10380</v>
      </c>
      <c r="H312" s="64">
        <f t="shared" si="235"/>
        <v>21828</v>
      </c>
      <c r="I312" s="64">
        <f t="shared" si="235"/>
        <v>0</v>
      </c>
      <c r="J312" s="64">
        <f t="shared" si="235"/>
        <v>23378</v>
      </c>
      <c r="K312" s="64">
        <f t="shared" si="235"/>
        <v>0</v>
      </c>
      <c r="L312" s="64">
        <f t="shared" si="235"/>
        <v>0</v>
      </c>
      <c r="M312" s="64">
        <f t="shared" si="235"/>
        <v>23378</v>
      </c>
      <c r="N312" s="64">
        <f t="shared" si="235"/>
        <v>-23378</v>
      </c>
      <c r="O312" s="64">
        <f t="shared" si="235"/>
        <v>0</v>
      </c>
      <c r="P312" s="64">
        <f t="shared" si="235"/>
        <v>0</v>
      </c>
      <c r="Q312" s="64">
        <f t="shared" si="235"/>
        <v>0</v>
      </c>
      <c r="R312" s="64">
        <f t="shared" si="235"/>
        <v>0</v>
      </c>
      <c r="S312" s="64">
        <f t="shared" si="235"/>
        <v>0</v>
      </c>
      <c r="T312" s="64">
        <f t="shared" si="235"/>
        <v>0</v>
      </c>
      <c r="U312" s="64">
        <f t="shared" si="235"/>
        <v>0</v>
      </c>
      <c r="V312" s="64">
        <f t="shared" si="235"/>
        <v>0</v>
      </c>
      <c r="W312" s="64">
        <f t="shared" si="235"/>
        <v>0</v>
      </c>
      <c r="X312" s="64">
        <f t="shared" si="235"/>
        <v>0</v>
      </c>
      <c r="Y312" s="64">
        <f t="shared" si="235"/>
        <v>0</v>
      </c>
      <c r="Z312" s="64">
        <f t="shared" si="235"/>
        <v>0</v>
      </c>
      <c r="AA312" s="64">
        <f t="shared" si="235"/>
        <v>0</v>
      </c>
      <c r="AB312" s="64">
        <f t="shared" si="235"/>
        <v>0</v>
      </c>
      <c r="AC312" s="64">
        <f t="shared" si="235"/>
        <v>0</v>
      </c>
      <c r="AD312" s="64">
        <f t="shared" si="235"/>
        <v>0</v>
      </c>
      <c r="AE312" s="64"/>
      <c r="AF312" s="64">
        <f t="shared" si="235"/>
        <v>0</v>
      </c>
      <c r="AG312" s="64">
        <f t="shared" si="235"/>
        <v>0</v>
      </c>
      <c r="AH312" s="64">
        <f t="shared" si="235"/>
        <v>0</v>
      </c>
      <c r="AI312" s="64">
        <f t="shared" si="235"/>
        <v>0</v>
      </c>
      <c r="AJ312" s="64">
        <f t="shared" si="235"/>
        <v>0</v>
      </c>
      <c r="AK312" s="64">
        <f t="shared" si="235"/>
        <v>0</v>
      </c>
      <c r="AL312" s="64">
        <f t="shared" si="235"/>
        <v>0</v>
      </c>
      <c r="AM312" s="64">
        <f t="shared" si="235"/>
        <v>0</v>
      </c>
      <c r="AN312" s="64">
        <f aca="true" t="shared" si="236" ref="AN312:BC312">AN313</f>
        <v>0</v>
      </c>
      <c r="AO312" s="64">
        <f t="shared" si="236"/>
        <v>0</v>
      </c>
      <c r="AP312" s="64">
        <f t="shared" si="236"/>
        <v>0</v>
      </c>
      <c r="AQ312" s="64">
        <f t="shared" si="236"/>
        <v>4249</v>
      </c>
      <c r="AR312" s="64">
        <f t="shared" si="236"/>
        <v>0</v>
      </c>
      <c r="AS312" s="64">
        <f t="shared" si="236"/>
        <v>0</v>
      </c>
      <c r="AT312" s="64">
        <f t="shared" si="236"/>
        <v>0</v>
      </c>
      <c r="AU312" s="64">
        <f t="shared" si="236"/>
        <v>4249</v>
      </c>
      <c r="AV312" s="64">
        <f t="shared" si="236"/>
        <v>0</v>
      </c>
      <c r="AW312" s="64">
        <f t="shared" si="236"/>
        <v>0</v>
      </c>
      <c r="AX312" s="64">
        <f t="shared" si="236"/>
        <v>0</v>
      </c>
      <c r="AY312" s="64">
        <f t="shared" si="236"/>
        <v>4249</v>
      </c>
      <c r="AZ312" s="64">
        <f t="shared" si="236"/>
        <v>0</v>
      </c>
      <c r="BA312" s="64">
        <f t="shared" si="236"/>
        <v>0</v>
      </c>
      <c r="BB312" s="64">
        <f t="shared" si="236"/>
        <v>0</v>
      </c>
      <c r="BC312" s="64">
        <f t="shared" si="236"/>
        <v>4249</v>
      </c>
      <c r="BD312" s="65"/>
      <c r="BE312" s="65"/>
      <c r="BF312" s="64">
        <f aca="true" t="shared" si="237" ref="BF312:BS312">BF313</f>
        <v>0</v>
      </c>
      <c r="BG312" s="64">
        <f t="shared" si="237"/>
        <v>4249</v>
      </c>
      <c r="BH312" s="64">
        <f t="shared" si="237"/>
        <v>0</v>
      </c>
      <c r="BI312" s="64">
        <f t="shared" si="237"/>
        <v>0</v>
      </c>
      <c r="BJ312" s="64">
        <f t="shared" si="237"/>
        <v>0</v>
      </c>
      <c r="BK312" s="64">
        <f t="shared" si="237"/>
        <v>4249</v>
      </c>
      <c r="BL312" s="64">
        <f t="shared" si="237"/>
        <v>0</v>
      </c>
      <c r="BM312" s="64">
        <f t="shared" si="237"/>
        <v>0</v>
      </c>
      <c r="BN312" s="64">
        <f t="shared" si="237"/>
        <v>0</v>
      </c>
      <c r="BO312" s="64"/>
      <c r="BP312" s="64">
        <f t="shared" si="237"/>
        <v>4249</v>
      </c>
      <c r="BQ312" s="64">
        <f t="shared" si="237"/>
        <v>637</v>
      </c>
      <c r="BR312" s="64">
        <f t="shared" si="237"/>
        <v>4886</v>
      </c>
      <c r="BS312" s="64">
        <f t="shared" si="237"/>
        <v>4886</v>
      </c>
      <c r="BT312" s="13"/>
      <c r="BU312" s="13"/>
      <c r="BV312" s="13"/>
      <c r="BW312" s="13"/>
    </row>
    <row r="313" spans="1:75" s="16" customFormat="1" ht="74.25" customHeight="1">
      <c r="A313" s="66" t="s">
        <v>140</v>
      </c>
      <c r="B313" s="72" t="s">
        <v>151</v>
      </c>
      <c r="C313" s="72" t="s">
        <v>159</v>
      </c>
      <c r="D313" s="73" t="s">
        <v>123</v>
      </c>
      <c r="E313" s="72" t="s">
        <v>141</v>
      </c>
      <c r="F313" s="64">
        <v>11448</v>
      </c>
      <c r="G313" s="64">
        <f>H313-F313</f>
        <v>10380</v>
      </c>
      <c r="H313" s="64">
        <v>21828</v>
      </c>
      <c r="I313" s="64"/>
      <c r="J313" s="64">
        <v>23378</v>
      </c>
      <c r="K313" s="68"/>
      <c r="L313" s="68"/>
      <c r="M313" s="64">
        <v>23378</v>
      </c>
      <c r="N313" s="64">
        <f>O313-M313</f>
        <v>-23378</v>
      </c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>
        <f>AO313-AM313</f>
        <v>0</v>
      </c>
      <c r="AO313" s="64"/>
      <c r="AP313" s="64"/>
      <c r="AQ313" s="64">
        <v>4249</v>
      </c>
      <c r="AR313" s="64"/>
      <c r="AS313" s="68"/>
      <c r="AT313" s="64">
        <f>AO313+AR313</f>
        <v>0</v>
      </c>
      <c r="AU313" s="64">
        <f>AQ313+AS313</f>
        <v>4249</v>
      </c>
      <c r="AV313" s="68"/>
      <c r="AW313" s="68"/>
      <c r="AX313" s="64">
        <f>AT313+AV313</f>
        <v>0</v>
      </c>
      <c r="AY313" s="64">
        <f>AU313</f>
        <v>4249</v>
      </c>
      <c r="AZ313" s="68"/>
      <c r="BA313" s="68"/>
      <c r="BB313" s="64">
        <f>AX313+AZ313</f>
        <v>0</v>
      </c>
      <c r="BC313" s="64">
        <f>AY313+BA313</f>
        <v>4249</v>
      </c>
      <c r="BD313" s="68"/>
      <c r="BE313" s="68"/>
      <c r="BF313" s="64">
        <f>BB313+BD313</f>
        <v>0</v>
      </c>
      <c r="BG313" s="64">
        <f>BC313+BE313</f>
        <v>4249</v>
      </c>
      <c r="BH313" s="68"/>
      <c r="BI313" s="68"/>
      <c r="BJ313" s="64">
        <f>BB313+BH313</f>
        <v>0</v>
      </c>
      <c r="BK313" s="64">
        <f>BC313+BI313</f>
        <v>4249</v>
      </c>
      <c r="BL313" s="68"/>
      <c r="BM313" s="68"/>
      <c r="BN313" s="64">
        <f>BJ313+BL313</f>
        <v>0</v>
      </c>
      <c r="BO313" s="64"/>
      <c r="BP313" s="64">
        <f>BK313+BM313</f>
        <v>4249</v>
      </c>
      <c r="BQ313" s="64">
        <f>BR313-BP313</f>
        <v>637</v>
      </c>
      <c r="BR313" s="64">
        <f>37+4849</f>
        <v>4886</v>
      </c>
      <c r="BS313" s="64">
        <f>37+4849</f>
        <v>4886</v>
      </c>
      <c r="BT313" s="15"/>
      <c r="BU313" s="15"/>
      <c r="BV313" s="15"/>
      <c r="BW313" s="15"/>
    </row>
    <row r="314" spans="1:75" s="16" customFormat="1" ht="16.5" hidden="1">
      <c r="A314" s="66" t="s">
        <v>203</v>
      </c>
      <c r="B314" s="72" t="s">
        <v>151</v>
      </c>
      <c r="C314" s="72" t="s">
        <v>159</v>
      </c>
      <c r="D314" s="73" t="s">
        <v>202</v>
      </c>
      <c r="E314" s="72"/>
      <c r="F314" s="64">
        <f aca="true" t="shared" si="238" ref="F314:AM314">F315</f>
        <v>1617</v>
      </c>
      <c r="G314" s="64">
        <f t="shared" si="238"/>
        <v>51126</v>
      </c>
      <c r="H314" s="64">
        <f t="shared" si="238"/>
        <v>52743</v>
      </c>
      <c r="I314" s="64">
        <f t="shared" si="238"/>
        <v>50000</v>
      </c>
      <c r="J314" s="64">
        <f t="shared" si="238"/>
        <v>4263</v>
      </c>
      <c r="K314" s="64">
        <f t="shared" si="238"/>
        <v>0</v>
      </c>
      <c r="L314" s="64">
        <f t="shared" si="238"/>
        <v>0</v>
      </c>
      <c r="M314" s="64">
        <f t="shared" si="238"/>
        <v>4263</v>
      </c>
      <c r="N314" s="64">
        <f t="shared" si="238"/>
        <v>-4263</v>
      </c>
      <c r="O314" s="64">
        <f t="shared" si="238"/>
        <v>0</v>
      </c>
      <c r="P314" s="64">
        <f t="shared" si="238"/>
        <v>0</v>
      </c>
      <c r="Q314" s="64">
        <f t="shared" si="238"/>
        <v>0</v>
      </c>
      <c r="R314" s="64">
        <f t="shared" si="238"/>
        <v>0</v>
      </c>
      <c r="S314" s="64">
        <f t="shared" si="238"/>
        <v>0</v>
      </c>
      <c r="T314" s="64">
        <f t="shared" si="238"/>
        <v>0</v>
      </c>
      <c r="U314" s="64">
        <f t="shared" si="238"/>
        <v>0</v>
      </c>
      <c r="V314" s="64">
        <f t="shared" si="238"/>
        <v>0</v>
      </c>
      <c r="W314" s="64">
        <f t="shared" si="238"/>
        <v>0</v>
      </c>
      <c r="X314" s="64">
        <f t="shared" si="238"/>
        <v>0</v>
      </c>
      <c r="Y314" s="64">
        <f t="shared" si="238"/>
        <v>0</v>
      </c>
      <c r="Z314" s="64">
        <f t="shared" si="238"/>
        <v>0</v>
      </c>
      <c r="AA314" s="64">
        <f t="shared" si="238"/>
        <v>0</v>
      </c>
      <c r="AB314" s="64">
        <f t="shared" si="238"/>
        <v>0</v>
      </c>
      <c r="AC314" s="64">
        <f t="shared" si="238"/>
        <v>0</v>
      </c>
      <c r="AD314" s="64">
        <f t="shared" si="238"/>
        <v>0</v>
      </c>
      <c r="AE314" s="64"/>
      <c r="AF314" s="64">
        <f t="shared" si="238"/>
        <v>0</v>
      </c>
      <c r="AG314" s="64">
        <f t="shared" si="238"/>
        <v>0</v>
      </c>
      <c r="AH314" s="64">
        <f t="shared" si="238"/>
        <v>0</v>
      </c>
      <c r="AI314" s="64">
        <f t="shared" si="238"/>
        <v>0</v>
      </c>
      <c r="AJ314" s="64">
        <f t="shared" si="238"/>
        <v>0</v>
      </c>
      <c r="AK314" s="64">
        <f t="shared" si="238"/>
        <v>0</v>
      </c>
      <c r="AL314" s="64">
        <f t="shared" si="238"/>
        <v>0</v>
      </c>
      <c r="AM314" s="64">
        <f t="shared" si="238"/>
        <v>0</v>
      </c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7"/>
      <c r="BR314" s="68"/>
      <c r="BS314" s="68"/>
      <c r="BT314" s="15"/>
      <c r="BU314" s="15"/>
      <c r="BV314" s="15"/>
      <c r="BW314" s="15"/>
    </row>
    <row r="315" spans="1:75" s="16" customFormat="1" ht="49.5" hidden="1">
      <c r="A315" s="66" t="s">
        <v>165</v>
      </c>
      <c r="B315" s="72" t="s">
        <v>151</v>
      </c>
      <c r="C315" s="72" t="s">
        <v>159</v>
      </c>
      <c r="D315" s="73" t="s">
        <v>202</v>
      </c>
      <c r="E315" s="72" t="s">
        <v>166</v>
      </c>
      <c r="F315" s="64">
        <v>1617</v>
      </c>
      <c r="G315" s="64">
        <f>H315-F315</f>
        <v>51126</v>
      </c>
      <c r="H315" s="64">
        <v>52743</v>
      </c>
      <c r="I315" s="64">
        <v>50000</v>
      </c>
      <c r="J315" s="64">
        <v>4263</v>
      </c>
      <c r="K315" s="68"/>
      <c r="L315" s="68"/>
      <c r="M315" s="64">
        <v>4263</v>
      </c>
      <c r="N315" s="64">
        <f>O315-M315</f>
        <v>-4263</v>
      </c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7"/>
      <c r="BR315" s="68"/>
      <c r="BS315" s="68"/>
      <c r="BT315" s="15"/>
      <c r="BU315" s="15"/>
      <c r="BV315" s="15"/>
      <c r="BW315" s="15"/>
    </row>
    <row r="316" spans="1:75" s="16" customFormat="1" ht="26.25" customHeight="1" hidden="1">
      <c r="A316" s="66" t="s">
        <v>124</v>
      </c>
      <c r="B316" s="72" t="s">
        <v>151</v>
      </c>
      <c r="C316" s="72" t="s">
        <v>159</v>
      </c>
      <c r="D316" s="73" t="s">
        <v>125</v>
      </c>
      <c r="E316" s="72"/>
      <c r="F316" s="64"/>
      <c r="G316" s="64"/>
      <c r="H316" s="64"/>
      <c r="I316" s="64"/>
      <c r="J316" s="64"/>
      <c r="K316" s="68"/>
      <c r="L316" s="68"/>
      <c r="M316" s="64"/>
      <c r="N316" s="64">
        <f aca="true" t="shared" si="239" ref="N316:AD317">N317</f>
        <v>7345</v>
      </c>
      <c r="O316" s="64">
        <f t="shared" si="239"/>
        <v>7345</v>
      </c>
      <c r="P316" s="64">
        <f t="shared" si="239"/>
        <v>0</v>
      </c>
      <c r="Q316" s="64">
        <f t="shared" si="239"/>
        <v>7345</v>
      </c>
      <c r="R316" s="64">
        <f t="shared" si="239"/>
        <v>0</v>
      </c>
      <c r="S316" s="64">
        <f t="shared" si="239"/>
        <v>0</v>
      </c>
      <c r="T316" s="64">
        <f t="shared" si="239"/>
        <v>7345</v>
      </c>
      <c r="U316" s="64">
        <f t="shared" si="239"/>
        <v>7345</v>
      </c>
      <c r="V316" s="64">
        <f t="shared" si="239"/>
        <v>0</v>
      </c>
      <c r="W316" s="64">
        <f t="shared" si="239"/>
        <v>0</v>
      </c>
      <c r="X316" s="64">
        <f t="shared" si="239"/>
        <v>7345</v>
      </c>
      <c r="Y316" s="64">
        <f t="shared" si="239"/>
        <v>7345</v>
      </c>
      <c r="Z316" s="64">
        <f t="shared" si="239"/>
        <v>0</v>
      </c>
      <c r="AA316" s="64">
        <f t="shared" si="239"/>
        <v>7345</v>
      </c>
      <c r="AB316" s="64">
        <f t="shared" si="239"/>
        <v>7345</v>
      </c>
      <c r="AC316" s="64">
        <f t="shared" si="239"/>
        <v>0</v>
      </c>
      <c r="AD316" s="64">
        <f t="shared" si="239"/>
        <v>0</v>
      </c>
      <c r="AE316" s="64"/>
      <c r="AF316" s="64">
        <f aca="true" t="shared" si="240" ref="AC316:AR317">AF317</f>
        <v>7345</v>
      </c>
      <c r="AG316" s="64">
        <f t="shared" si="240"/>
        <v>0</v>
      </c>
      <c r="AH316" s="64">
        <f t="shared" si="240"/>
        <v>7345</v>
      </c>
      <c r="AI316" s="64">
        <f t="shared" si="240"/>
        <v>0</v>
      </c>
      <c r="AJ316" s="64">
        <f t="shared" si="240"/>
        <v>0</v>
      </c>
      <c r="AK316" s="64">
        <f t="shared" si="240"/>
        <v>7345</v>
      </c>
      <c r="AL316" s="64">
        <f t="shared" si="240"/>
        <v>0</v>
      </c>
      <c r="AM316" s="64">
        <f t="shared" si="240"/>
        <v>7345</v>
      </c>
      <c r="AN316" s="64">
        <f t="shared" si="240"/>
        <v>-3096</v>
      </c>
      <c r="AO316" s="64">
        <f t="shared" si="240"/>
        <v>4249</v>
      </c>
      <c r="AP316" s="64">
        <f t="shared" si="240"/>
        <v>0</v>
      </c>
      <c r="AQ316" s="64">
        <f t="shared" si="240"/>
        <v>0</v>
      </c>
      <c r="AR316" s="64">
        <f t="shared" si="240"/>
        <v>0</v>
      </c>
      <c r="AS316" s="64">
        <f aca="true" t="shared" si="241" ref="AP316:BC317">AS317</f>
        <v>0</v>
      </c>
      <c r="AT316" s="64">
        <f t="shared" si="241"/>
        <v>4249</v>
      </c>
      <c r="AU316" s="64">
        <f t="shared" si="241"/>
        <v>0</v>
      </c>
      <c r="AV316" s="64">
        <f t="shared" si="241"/>
        <v>0</v>
      </c>
      <c r="AW316" s="64">
        <f t="shared" si="241"/>
        <v>0</v>
      </c>
      <c r="AX316" s="64">
        <f t="shared" si="241"/>
        <v>4249</v>
      </c>
      <c r="AY316" s="64">
        <f t="shared" si="241"/>
        <v>0</v>
      </c>
      <c r="AZ316" s="64">
        <f t="shared" si="241"/>
        <v>0</v>
      </c>
      <c r="BA316" s="64">
        <f t="shared" si="241"/>
        <v>0</v>
      </c>
      <c r="BB316" s="64">
        <f t="shared" si="241"/>
        <v>4249</v>
      </c>
      <c r="BC316" s="64">
        <f t="shared" si="241"/>
        <v>0</v>
      </c>
      <c r="BD316" s="68"/>
      <c r="BE316" s="68"/>
      <c r="BF316" s="64">
        <f>BF317</f>
        <v>4249</v>
      </c>
      <c r="BG316" s="64">
        <f aca="true" t="shared" si="242" ref="BG316:BM317">BG317</f>
        <v>0</v>
      </c>
      <c r="BH316" s="64">
        <f t="shared" si="242"/>
        <v>0</v>
      </c>
      <c r="BI316" s="64">
        <f t="shared" si="242"/>
        <v>0</v>
      </c>
      <c r="BJ316" s="64">
        <f>BJ317</f>
        <v>4249</v>
      </c>
      <c r="BK316" s="64">
        <f>BK317</f>
        <v>0</v>
      </c>
      <c r="BL316" s="64">
        <f t="shared" si="242"/>
        <v>0</v>
      </c>
      <c r="BM316" s="64">
        <f t="shared" si="242"/>
        <v>0</v>
      </c>
      <c r="BN316" s="64">
        <f>BN317</f>
        <v>4249</v>
      </c>
      <c r="BO316" s="64"/>
      <c r="BP316" s="64">
        <f>BP317</f>
        <v>0</v>
      </c>
      <c r="BQ316" s="64">
        <f aca="true" t="shared" si="243" ref="BQ316:BS317">BQ317</f>
        <v>0</v>
      </c>
      <c r="BR316" s="64">
        <f t="shared" si="243"/>
        <v>0</v>
      </c>
      <c r="BS316" s="64">
        <f t="shared" si="243"/>
        <v>0</v>
      </c>
      <c r="BT316" s="15"/>
      <c r="BU316" s="15"/>
      <c r="BV316" s="15"/>
      <c r="BW316" s="15"/>
    </row>
    <row r="317" spans="1:75" s="16" customFormat="1" ht="36" customHeight="1" hidden="1">
      <c r="A317" s="66" t="s">
        <v>296</v>
      </c>
      <c r="B317" s="72" t="s">
        <v>151</v>
      </c>
      <c r="C317" s="72" t="s">
        <v>159</v>
      </c>
      <c r="D317" s="73" t="s">
        <v>278</v>
      </c>
      <c r="E317" s="72"/>
      <c r="F317" s="64"/>
      <c r="G317" s="64"/>
      <c r="H317" s="64"/>
      <c r="I317" s="64"/>
      <c r="J317" s="64"/>
      <c r="K317" s="68"/>
      <c r="L317" s="68"/>
      <c r="M317" s="64"/>
      <c r="N317" s="64">
        <f t="shared" si="239"/>
        <v>7345</v>
      </c>
      <c r="O317" s="64">
        <f t="shared" si="239"/>
        <v>7345</v>
      </c>
      <c r="P317" s="64">
        <f t="shared" si="239"/>
        <v>0</v>
      </c>
      <c r="Q317" s="64">
        <f t="shared" si="239"/>
        <v>7345</v>
      </c>
      <c r="R317" s="64">
        <f t="shared" si="239"/>
        <v>0</v>
      </c>
      <c r="S317" s="64">
        <f t="shared" si="239"/>
        <v>0</v>
      </c>
      <c r="T317" s="64">
        <f t="shared" si="239"/>
        <v>7345</v>
      </c>
      <c r="U317" s="64">
        <f t="shared" si="239"/>
        <v>7345</v>
      </c>
      <c r="V317" s="64">
        <f t="shared" si="239"/>
        <v>0</v>
      </c>
      <c r="W317" s="64">
        <f t="shared" si="239"/>
        <v>0</v>
      </c>
      <c r="X317" s="64">
        <f t="shared" si="239"/>
        <v>7345</v>
      </c>
      <c r="Y317" s="64">
        <f t="shared" si="239"/>
        <v>7345</v>
      </c>
      <c r="Z317" s="64">
        <f t="shared" si="239"/>
        <v>0</v>
      </c>
      <c r="AA317" s="64">
        <f t="shared" si="239"/>
        <v>7345</v>
      </c>
      <c r="AB317" s="64">
        <f t="shared" si="239"/>
        <v>7345</v>
      </c>
      <c r="AC317" s="64">
        <f t="shared" si="240"/>
        <v>0</v>
      </c>
      <c r="AD317" s="64">
        <f t="shared" si="240"/>
        <v>0</v>
      </c>
      <c r="AE317" s="64"/>
      <c r="AF317" s="64">
        <f t="shared" si="240"/>
        <v>7345</v>
      </c>
      <c r="AG317" s="64">
        <f t="shared" si="240"/>
        <v>0</v>
      </c>
      <c r="AH317" s="64">
        <f t="shared" si="240"/>
        <v>7345</v>
      </c>
      <c r="AI317" s="64">
        <f t="shared" si="240"/>
        <v>0</v>
      </c>
      <c r="AJ317" s="64">
        <f t="shared" si="240"/>
        <v>0</v>
      </c>
      <c r="AK317" s="64">
        <f t="shared" si="240"/>
        <v>7345</v>
      </c>
      <c r="AL317" s="64">
        <f t="shared" si="240"/>
        <v>0</v>
      </c>
      <c r="AM317" s="64">
        <f t="shared" si="240"/>
        <v>7345</v>
      </c>
      <c r="AN317" s="64">
        <f t="shared" si="240"/>
        <v>-3096</v>
      </c>
      <c r="AO317" s="64">
        <f t="shared" si="240"/>
        <v>4249</v>
      </c>
      <c r="AP317" s="64">
        <f t="shared" si="241"/>
        <v>0</v>
      </c>
      <c r="AQ317" s="64">
        <f t="shared" si="241"/>
        <v>0</v>
      </c>
      <c r="AR317" s="64">
        <f t="shared" si="241"/>
        <v>0</v>
      </c>
      <c r="AS317" s="64">
        <f t="shared" si="241"/>
        <v>0</v>
      </c>
      <c r="AT317" s="64">
        <f t="shared" si="241"/>
        <v>4249</v>
      </c>
      <c r="AU317" s="64">
        <f t="shared" si="241"/>
        <v>0</v>
      </c>
      <c r="AV317" s="64">
        <f t="shared" si="241"/>
        <v>0</v>
      </c>
      <c r="AW317" s="64">
        <f t="shared" si="241"/>
        <v>0</v>
      </c>
      <c r="AX317" s="64">
        <f t="shared" si="241"/>
        <v>4249</v>
      </c>
      <c r="AY317" s="64">
        <f t="shared" si="241"/>
        <v>0</v>
      </c>
      <c r="AZ317" s="64">
        <f t="shared" si="241"/>
        <v>0</v>
      </c>
      <c r="BA317" s="64">
        <f t="shared" si="241"/>
        <v>0</v>
      </c>
      <c r="BB317" s="64">
        <f t="shared" si="241"/>
        <v>4249</v>
      </c>
      <c r="BC317" s="64">
        <f t="shared" si="241"/>
        <v>0</v>
      </c>
      <c r="BD317" s="68"/>
      <c r="BE317" s="68"/>
      <c r="BF317" s="64">
        <f>BF318</f>
        <v>4249</v>
      </c>
      <c r="BG317" s="64">
        <f t="shared" si="242"/>
        <v>0</v>
      </c>
      <c r="BH317" s="64">
        <f t="shared" si="242"/>
        <v>0</v>
      </c>
      <c r="BI317" s="64">
        <f t="shared" si="242"/>
        <v>0</v>
      </c>
      <c r="BJ317" s="64">
        <f>BJ318</f>
        <v>4249</v>
      </c>
      <c r="BK317" s="64">
        <f>BK318</f>
        <v>0</v>
      </c>
      <c r="BL317" s="64">
        <f t="shared" si="242"/>
        <v>0</v>
      </c>
      <c r="BM317" s="64">
        <f t="shared" si="242"/>
        <v>0</v>
      </c>
      <c r="BN317" s="64">
        <f>BN318</f>
        <v>4249</v>
      </c>
      <c r="BO317" s="64"/>
      <c r="BP317" s="64">
        <f>BP318</f>
        <v>0</v>
      </c>
      <c r="BQ317" s="64">
        <f t="shared" si="243"/>
        <v>0</v>
      </c>
      <c r="BR317" s="64">
        <f t="shared" si="243"/>
        <v>0</v>
      </c>
      <c r="BS317" s="64">
        <f t="shared" si="243"/>
        <v>0</v>
      </c>
      <c r="BT317" s="15"/>
      <c r="BU317" s="15"/>
      <c r="BV317" s="15"/>
      <c r="BW317" s="15"/>
    </row>
    <row r="318" spans="1:75" s="16" customFormat="1" ht="57" customHeight="1" hidden="1">
      <c r="A318" s="66" t="s">
        <v>140</v>
      </c>
      <c r="B318" s="72" t="s">
        <v>151</v>
      </c>
      <c r="C318" s="72" t="s">
        <v>159</v>
      </c>
      <c r="D318" s="73" t="s">
        <v>278</v>
      </c>
      <c r="E318" s="72" t="s">
        <v>141</v>
      </c>
      <c r="F318" s="64"/>
      <c r="G318" s="64"/>
      <c r="H318" s="64"/>
      <c r="I318" s="64"/>
      <c r="J318" s="64"/>
      <c r="K318" s="68"/>
      <c r="L318" s="68"/>
      <c r="M318" s="64"/>
      <c r="N318" s="64">
        <f>O318-M318</f>
        <v>7345</v>
      </c>
      <c r="O318" s="64">
        <v>7345</v>
      </c>
      <c r="P318" s="64"/>
      <c r="Q318" s="64">
        <v>7345</v>
      </c>
      <c r="R318" s="68"/>
      <c r="S318" s="68"/>
      <c r="T318" s="64">
        <f>O318+R318</f>
        <v>7345</v>
      </c>
      <c r="U318" s="64">
        <f>Q318+S318</f>
        <v>7345</v>
      </c>
      <c r="V318" s="68"/>
      <c r="W318" s="68"/>
      <c r="X318" s="64">
        <f>T318+V318</f>
        <v>7345</v>
      </c>
      <c r="Y318" s="64">
        <f>U318+W318</f>
        <v>7345</v>
      </c>
      <c r="Z318" s="68"/>
      <c r="AA318" s="64">
        <f>X318+Z318</f>
        <v>7345</v>
      </c>
      <c r="AB318" s="64">
        <f>Y318</f>
        <v>7345</v>
      </c>
      <c r="AC318" s="68"/>
      <c r="AD318" s="68"/>
      <c r="AE318" s="68"/>
      <c r="AF318" s="64">
        <f>AA318+AC318</f>
        <v>7345</v>
      </c>
      <c r="AG318" s="68"/>
      <c r="AH318" s="64">
        <f>AB318</f>
        <v>7345</v>
      </c>
      <c r="AI318" s="68"/>
      <c r="AJ318" s="68"/>
      <c r="AK318" s="64">
        <f>AF318+AI318</f>
        <v>7345</v>
      </c>
      <c r="AL318" s="64">
        <f>AG318</f>
        <v>0</v>
      </c>
      <c r="AM318" s="64">
        <f>AH318+AJ318</f>
        <v>7345</v>
      </c>
      <c r="AN318" s="64">
        <f>AO318-AM318</f>
        <v>-3096</v>
      </c>
      <c r="AO318" s="64">
        <v>4249</v>
      </c>
      <c r="AP318" s="68"/>
      <c r="AQ318" s="68"/>
      <c r="AR318" s="68"/>
      <c r="AS318" s="68"/>
      <c r="AT318" s="64">
        <f>AO318+AR318</f>
        <v>4249</v>
      </c>
      <c r="AU318" s="64">
        <f>AQ318+AS318</f>
        <v>0</v>
      </c>
      <c r="AV318" s="68"/>
      <c r="AW318" s="68"/>
      <c r="AX318" s="64">
        <f>AT318+AV318</f>
        <v>4249</v>
      </c>
      <c r="AY318" s="64">
        <f>AU318</f>
        <v>0</v>
      </c>
      <c r="AZ318" s="68"/>
      <c r="BA318" s="68"/>
      <c r="BB318" s="64">
        <f>AX318+AZ318</f>
        <v>4249</v>
      </c>
      <c r="BC318" s="64">
        <f>AY318+BA318</f>
        <v>0</v>
      </c>
      <c r="BD318" s="68"/>
      <c r="BE318" s="68"/>
      <c r="BF318" s="64">
        <f>BB318+BD318</f>
        <v>4249</v>
      </c>
      <c r="BG318" s="64">
        <f>BC318+BE318</f>
        <v>0</v>
      </c>
      <c r="BH318" s="68"/>
      <c r="BI318" s="68"/>
      <c r="BJ318" s="64">
        <f>BB318+BH318</f>
        <v>4249</v>
      </c>
      <c r="BK318" s="64">
        <f>BC318+BI318</f>
        <v>0</v>
      </c>
      <c r="BL318" s="68"/>
      <c r="BM318" s="68"/>
      <c r="BN318" s="64">
        <f>BJ318+BL318</f>
        <v>4249</v>
      </c>
      <c r="BO318" s="64"/>
      <c r="BP318" s="64">
        <f>BK318+BM318</f>
        <v>0</v>
      </c>
      <c r="BQ318" s="64">
        <f>BR318-BP318</f>
        <v>0</v>
      </c>
      <c r="BR318" s="64"/>
      <c r="BS318" s="64"/>
      <c r="BT318" s="15"/>
      <c r="BU318" s="15"/>
      <c r="BV318" s="15"/>
      <c r="BW318" s="15"/>
    </row>
    <row r="319" spans="1:71" ht="15">
      <c r="A319" s="91"/>
      <c r="B319" s="92"/>
      <c r="C319" s="92"/>
      <c r="D319" s="93"/>
      <c r="E319" s="92"/>
      <c r="F319" s="44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7"/>
      <c r="AL319" s="47"/>
      <c r="AM319" s="47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8"/>
      <c r="BR319" s="46"/>
      <c r="BS319" s="46"/>
    </row>
    <row r="320" spans="1:75" s="8" customFormat="1" ht="20.25">
      <c r="A320" s="49" t="s">
        <v>62</v>
      </c>
      <c r="B320" s="50" t="s">
        <v>63</v>
      </c>
      <c r="C320" s="50"/>
      <c r="D320" s="51"/>
      <c r="E320" s="50"/>
      <c r="F320" s="131" t="e">
        <f aca="true" t="shared" si="244" ref="F320:AD320">F322+F336+F351+F360+F366+F408</f>
        <v>#REF!</v>
      </c>
      <c r="G320" s="131" t="e">
        <f t="shared" si="244"/>
        <v>#REF!</v>
      </c>
      <c r="H320" s="131" t="e">
        <f t="shared" si="244"/>
        <v>#REF!</v>
      </c>
      <c r="I320" s="131" t="e">
        <f t="shared" si="244"/>
        <v>#REF!</v>
      </c>
      <c r="J320" s="131" t="e">
        <f t="shared" si="244"/>
        <v>#REF!</v>
      </c>
      <c r="K320" s="131" t="e">
        <f t="shared" si="244"/>
        <v>#REF!</v>
      </c>
      <c r="L320" s="131" t="e">
        <f t="shared" si="244"/>
        <v>#REF!</v>
      </c>
      <c r="M320" s="131" t="e">
        <f t="shared" si="244"/>
        <v>#REF!</v>
      </c>
      <c r="N320" s="131" t="e">
        <f t="shared" si="244"/>
        <v>#REF!</v>
      </c>
      <c r="O320" s="131" t="e">
        <f t="shared" si="244"/>
        <v>#REF!</v>
      </c>
      <c r="P320" s="131" t="e">
        <f t="shared" si="244"/>
        <v>#REF!</v>
      </c>
      <c r="Q320" s="131" t="e">
        <f t="shared" si="244"/>
        <v>#REF!</v>
      </c>
      <c r="R320" s="131" t="e">
        <f t="shared" si="244"/>
        <v>#REF!</v>
      </c>
      <c r="S320" s="131" t="e">
        <f t="shared" si="244"/>
        <v>#REF!</v>
      </c>
      <c r="T320" s="131" t="e">
        <f t="shared" si="244"/>
        <v>#REF!</v>
      </c>
      <c r="U320" s="131" t="e">
        <f t="shared" si="244"/>
        <v>#REF!</v>
      </c>
      <c r="V320" s="131" t="e">
        <f t="shared" si="244"/>
        <v>#REF!</v>
      </c>
      <c r="W320" s="131" t="e">
        <f t="shared" si="244"/>
        <v>#REF!</v>
      </c>
      <c r="X320" s="131" t="e">
        <f t="shared" si="244"/>
        <v>#REF!</v>
      </c>
      <c r="Y320" s="131" t="e">
        <f t="shared" si="244"/>
        <v>#REF!</v>
      </c>
      <c r="Z320" s="131" t="e">
        <f t="shared" si="244"/>
        <v>#REF!</v>
      </c>
      <c r="AA320" s="131" t="e">
        <f t="shared" si="244"/>
        <v>#REF!</v>
      </c>
      <c r="AB320" s="131" t="e">
        <f t="shared" si="244"/>
        <v>#REF!</v>
      </c>
      <c r="AC320" s="131" t="e">
        <f t="shared" si="244"/>
        <v>#REF!</v>
      </c>
      <c r="AD320" s="131" t="e">
        <f t="shared" si="244"/>
        <v>#REF!</v>
      </c>
      <c r="AE320" s="131"/>
      <c r="AF320" s="131" t="e">
        <f aca="true" t="shared" si="245" ref="AF320:BC320">AF322+AF336+AF351+AF360+AF366+AF408</f>
        <v>#REF!</v>
      </c>
      <c r="AG320" s="131" t="e">
        <f t="shared" si="245"/>
        <v>#REF!</v>
      </c>
      <c r="AH320" s="131" t="e">
        <f t="shared" si="245"/>
        <v>#REF!</v>
      </c>
      <c r="AI320" s="131" t="e">
        <f t="shared" si="245"/>
        <v>#REF!</v>
      </c>
      <c r="AJ320" s="131" t="e">
        <f t="shared" si="245"/>
        <v>#REF!</v>
      </c>
      <c r="AK320" s="131" t="e">
        <f t="shared" si="245"/>
        <v>#REF!</v>
      </c>
      <c r="AL320" s="131" t="e">
        <f t="shared" si="245"/>
        <v>#REF!</v>
      </c>
      <c r="AM320" s="131" t="e">
        <f t="shared" si="245"/>
        <v>#REF!</v>
      </c>
      <c r="AN320" s="131" t="e">
        <f t="shared" si="245"/>
        <v>#REF!</v>
      </c>
      <c r="AO320" s="131" t="e">
        <f t="shared" si="245"/>
        <v>#REF!</v>
      </c>
      <c r="AP320" s="131" t="e">
        <f t="shared" si="245"/>
        <v>#REF!</v>
      </c>
      <c r="AQ320" s="131" t="e">
        <f t="shared" si="245"/>
        <v>#REF!</v>
      </c>
      <c r="AR320" s="131" t="e">
        <f t="shared" si="245"/>
        <v>#REF!</v>
      </c>
      <c r="AS320" s="131" t="e">
        <f t="shared" si="245"/>
        <v>#REF!</v>
      </c>
      <c r="AT320" s="131" t="e">
        <f t="shared" si="245"/>
        <v>#REF!</v>
      </c>
      <c r="AU320" s="131" t="e">
        <f t="shared" si="245"/>
        <v>#REF!</v>
      </c>
      <c r="AV320" s="131" t="e">
        <f t="shared" si="245"/>
        <v>#REF!</v>
      </c>
      <c r="AW320" s="131" t="e">
        <f t="shared" si="245"/>
        <v>#REF!</v>
      </c>
      <c r="AX320" s="131" t="e">
        <f t="shared" si="245"/>
        <v>#REF!</v>
      </c>
      <c r="AY320" s="131" t="e">
        <f t="shared" si="245"/>
        <v>#REF!</v>
      </c>
      <c r="AZ320" s="131" t="e">
        <f t="shared" si="245"/>
        <v>#REF!</v>
      </c>
      <c r="BA320" s="131" t="e">
        <f t="shared" si="245"/>
        <v>#REF!</v>
      </c>
      <c r="BB320" s="131" t="e">
        <f t="shared" si="245"/>
        <v>#REF!</v>
      </c>
      <c r="BC320" s="131" t="e">
        <f t="shared" si="245"/>
        <v>#REF!</v>
      </c>
      <c r="BD320" s="53"/>
      <c r="BE320" s="53"/>
      <c r="BF320" s="131" t="e">
        <f aca="true" t="shared" si="246" ref="BF320:BS320">BF322+BF336+BF351+BF360+BF366+BF408</f>
        <v>#REF!</v>
      </c>
      <c r="BG320" s="131" t="e">
        <f t="shared" si="246"/>
        <v>#REF!</v>
      </c>
      <c r="BH320" s="131" t="e">
        <f t="shared" si="246"/>
        <v>#REF!</v>
      </c>
      <c r="BI320" s="131" t="e">
        <f t="shared" si="246"/>
        <v>#REF!</v>
      </c>
      <c r="BJ320" s="131" t="e">
        <f t="shared" si="246"/>
        <v>#REF!</v>
      </c>
      <c r="BK320" s="131" t="e">
        <f t="shared" si="246"/>
        <v>#REF!</v>
      </c>
      <c r="BL320" s="131" t="e">
        <f t="shared" si="246"/>
        <v>#REF!</v>
      </c>
      <c r="BM320" s="131" t="e">
        <f t="shared" si="246"/>
        <v>#REF!</v>
      </c>
      <c r="BN320" s="131">
        <f t="shared" si="246"/>
        <v>2182768</v>
      </c>
      <c r="BO320" s="131">
        <f t="shared" si="246"/>
        <v>70511</v>
      </c>
      <c r="BP320" s="131">
        <f t="shared" si="246"/>
        <v>2113695</v>
      </c>
      <c r="BQ320" s="131">
        <f t="shared" si="246"/>
        <v>1228185</v>
      </c>
      <c r="BR320" s="131">
        <f t="shared" si="246"/>
        <v>3341880</v>
      </c>
      <c r="BS320" s="131">
        <f t="shared" si="246"/>
        <v>3359695</v>
      </c>
      <c r="BT320" s="7"/>
      <c r="BU320" s="7"/>
      <c r="BV320" s="7"/>
      <c r="BW320" s="7"/>
    </row>
    <row r="321" spans="1:75" s="8" customFormat="1" ht="12.75" customHeight="1">
      <c r="A321" s="49"/>
      <c r="B321" s="50"/>
      <c r="C321" s="50"/>
      <c r="D321" s="51"/>
      <c r="E321" s="50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105"/>
      <c r="BR321" s="53"/>
      <c r="BS321" s="53"/>
      <c r="BT321" s="7"/>
      <c r="BU321" s="7"/>
      <c r="BV321" s="7"/>
      <c r="BW321" s="7"/>
    </row>
    <row r="322" spans="1:75" s="8" customFormat="1" ht="17.25" customHeight="1">
      <c r="A322" s="57" t="s">
        <v>64</v>
      </c>
      <c r="B322" s="58" t="s">
        <v>139</v>
      </c>
      <c r="C322" s="58" t="s">
        <v>130</v>
      </c>
      <c r="D322" s="70"/>
      <c r="E322" s="58"/>
      <c r="F322" s="71">
        <f aca="true" t="shared" si="247" ref="F322:O322">F325+F323</f>
        <v>1040864</v>
      </c>
      <c r="G322" s="71">
        <f t="shared" si="247"/>
        <v>23186</v>
      </c>
      <c r="H322" s="71">
        <f t="shared" si="247"/>
        <v>1064050</v>
      </c>
      <c r="I322" s="71">
        <f t="shared" si="247"/>
        <v>0</v>
      </c>
      <c r="J322" s="71">
        <f t="shared" si="247"/>
        <v>1168261</v>
      </c>
      <c r="K322" s="71">
        <f t="shared" si="247"/>
        <v>-68781</v>
      </c>
      <c r="L322" s="71">
        <f t="shared" si="247"/>
        <v>-75065</v>
      </c>
      <c r="M322" s="71">
        <f t="shared" si="247"/>
        <v>1093196</v>
      </c>
      <c r="N322" s="71">
        <f t="shared" si="247"/>
        <v>-276722</v>
      </c>
      <c r="O322" s="71">
        <f t="shared" si="247"/>
        <v>816474</v>
      </c>
      <c r="P322" s="71">
        <f aca="true" t="shared" si="248" ref="P322:U322">P325+P323</f>
        <v>0</v>
      </c>
      <c r="Q322" s="71">
        <f t="shared" si="248"/>
        <v>837171</v>
      </c>
      <c r="R322" s="71">
        <f t="shared" si="248"/>
        <v>-1000</v>
      </c>
      <c r="S322" s="71">
        <f t="shared" si="248"/>
        <v>0</v>
      </c>
      <c r="T322" s="71">
        <f t="shared" si="248"/>
        <v>815474</v>
      </c>
      <c r="U322" s="71">
        <f t="shared" si="248"/>
        <v>837171</v>
      </c>
      <c r="V322" s="71">
        <f aca="true" t="shared" si="249" ref="V322:AB322">V325+V323</f>
        <v>0</v>
      </c>
      <c r="W322" s="71">
        <f t="shared" si="249"/>
        <v>0</v>
      </c>
      <c r="X322" s="71">
        <f t="shared" si="249"/>
        <v>815474</v>
      </c>
      <c r="Y322" s="71">
        <f t="shared" si="249"/>
        <v>837171</v>
      </c>
      <c r="Z322" s="71">
        <f t="shared" si="249"/>
        <v>0</v>
      </c>
      <c r="AA322" s="71">
        <f t="shared" si="249"/>
        <v>815474</v>
      </c>
      <c r="AB322" s="71">
        <f t="shared" si="249"/>
        <v>837171</v>
      </c>
      <c r="AC322" s="71">
        <f>AC325+AC323</f>
        <v>0</v>
      </c>
      <c r="AD322" s="71">
        <f>AD325+AD323</f>
        <v>0</v>
      </c>
      <c r="AE322" s="71"/>
      <c r="AF322" s="71">
        <f aca="true" t="shared" si="250" ref="AF322:AM322">AF325+AF323</f>
        <v>815474</v>
      </c>
      <c r="AG322" s="71">
        <f t="shared" si="250"/>
        <v>0</v>
      </c>
      <c r="AH322" s="71">
        <f t="shared" si="250"/>
        <v>837171</v>
      </c>
      <c r="AI322" s="71">
        <f t="shared" si="250"/>
        <v>47380</v>
      </c>
      <c r="AJ322" s="71">
        <f t="shared" si="250"/>
        <v>6263</v>
      </c>
      <c r="AK322" s="71">
        <f t="shared" si="250"/>
        <v>862854</v>
      </c>
      <c r="AL322" s="71">
        <f t="shared" si="250"/>
        <v>0</v>
      </c>
      <c r="AM322" s="71">
        <f t="shared" si="250"/>
        <v>843434</v>
      </c>
      <c r="AN322" s="71">
        <f aca="true" t="shared" si="251" ref="AN322:AV322">AN325+AN323+AN332</f>
        <v>56714</v>
      </c>
      <c r="AO322" s="71">
        <f t="shared" si="251"/>
        <v>900148</v>
      </c>
      <c r="AP322" s="71">
        <f t="shared" si="251"/>
        <v>0</v>
      </c>
      <c r="AQ322" s="71">
        <f t="shared" si="251"/>
        <v>894957</v>
      </c>
      <c r="AR322" s="71">
        <f t="shared" si="251"/>
        <v>0</v>
      </c>
      <c r="AS322" s="71">
        <f t="shared" si="251"/>
        <v>0</v>
      </c>
      <c r="AT322" s="71">
        <f t="shared" si="251"/>
        <v>900148</v>
      </c>
      <c r="AU322" s="71">
        <f t="shared" si="251"/>
        <v>894957</v>
      </c>
      <c r="AV322" s="71">
        <f t="shared" si="251"/>
        <v>1384</v>
      </c>
      <c r="AW322" s="71">
        <f aca="true" t="shared" si="252" ref="AW322:BC322">AW325+AW323+AW332</f>
        <v>8013</v>
      </c>
      <c r="AX322" s="71">
        <f t="shared" si="252"/>
        <v>901532</v>
      </c>
      <c r="AY322" s="71">
        <f t="shared" si="252"/>
        <v>902970</v>
      </c>
      <c r="AZ322" s="71">
        <f t="shared" si="252"/>
        <v>0</v>
      </c>
      <c r="BA322" s="71">
        <f t="shared" si="252"/>
        <v>0</v>
      </c>
      <c r="BB322" s="71">
        <f t="shared" si="252"/>
        <v>901532</v>
      </c>
      <c r="BC322" s="71">
        <f t="shared" si="252"/>
        <v>902970</v>
      </c>
      <c r="BD322" s="53"/>
      <c r="BE322" s="53"/>
      <c r="BF322" s="71">
        <f aca="true" t="shared" si="253" ref="BF322:BK322">BF325+BF323+BF332</f>
        <v>901532</v>
      </c>
      <c r="BG322" s="71">
        <f t="shared" si="253"/>
        <v>902970</v>
      </c>
      <c r="BH322" s="71">
        <f t="shared" si="253"/>
        <v>0</v>
      </c>
      <c r="BI322" s="71">
        <f t="shared" si="253"/>
        <v>0</v>
      </c>
      <c r="BJ322" s="71">
        <f t="shared" si="253"/>
        <v>901532</v>
      </c>
      <c r="BK322" s="71">
        <f t="shared" si="253"/>
        <v>902970</v>
      </c>
      <c r="BL322" s="71">
        <f>BL325+BL323+BL329+BL332</f>
        <v>70511</v>
      </c>
      <c r="BM322" s="71">
        <f>BM325+BM323+BM332</f>
        <v>0</v>
      </c>
      <c r="BN322" s="71">
        <f>BN325+BN323+BN329+BN332</f>
        <v>972043</v>
      </c>
      <c r="BO322" s="71">
        <f>BO325+BO323+BO329+BO332</f>
        <v>70511</v>
      </c>
      <c r="BP322" s="71">
        <f>BP325+BP323+BP329+BP332</f>
        <v>902970</v>
      </c>
      <c r="BQ322" s="71">
        <f>BQ325+BQ323+BQ332</f>
        <v>245863</v>
      </c>
      <c r="BR322" s="71">
        <f>BR325+BR323+BR332</f>
        <v>1148833</v>
      </c>
      <c r="BS322" s="71">
        <f>BS325+BS323+BS332</f>
        <v>1156086</v>
      </c>
      <c r="BT322" s="7"/>
      <c r="BU322" s="7"/>
      <c r="BV322" s="7"/>
      <c r="BW322" s="7"/>
    </row>
    <row r="323" spans="1:75" s="8" customFormat="1" ht="50.25" customHeight="1" hidden="1">
      <c r="A323" s="66" t="s">
        <v>152</v>
      </c>
      <c r="B323" s="72" t="s">
        <v>139</v>
      </c>
      <c r="C323" s="72" t="s">
        <v>130</v>
      </c>
      <c r="D323" s="73" t="s">
        <v>42</v>
      </c>
      <c r="E323" s="132"/>
      <c r="F323" s="74">
        <f aca="true" t="shared" si="254" ref="F323:AY323">F324</f>
        <v>2195</v>
      </c>
      <c r="G323" s="74">
        <f t="shared" si="254"/>
        <v>13840</v>
      </c>
      <c r="H323" s="74">
        <f t="shared" si="254"/>
        <v>16035</v>
      </c>
      <c r="I323" s="74">
        <f t="shared" si="254"/>
        <v>0</v>
      </c>
      <c r="J323" s="74">
        <f t="shared" si="254"/>
        <v>27790</v>
      </c>
      <c r="K323" s="74">
        <f t="shared" si="254"/>
        <v>0</v>
      </c>
      <c r="L323" s="74">
        <f t="shared" si="254"/>
        <v>0</v>
      </c>
      <c r="M323" s="74">
        <f t="shared" si="254"/>
        <v>27790</v>
      </c>
      <c r="N323" s="74">
        <f t="shared" si="254"/>
        <v>-22290</v>
      </c>
      <c r="O323" s="74">
        <f t="shared" si="254"/>
        <v>5500</v>
      </c>
      <c r="P323" s="74">
        <f t="shared" si="254"/>
        <v>0</v>
      </c>
      <c r="Q323" s="74">
        <f t="shared" si="254"/>
        <v>8000</v>
      </c>
      <c r="R323" s="74">
        <f t="shared" si="254"/>
        <v>-1000</v>
      </c>
      <c r="S323" s="74">
        <f t="shared" si="254"/>
        <v>0</v>
      </c>
      <c r="T323" s="74">
        <f t="shared" si="254"/>
        <v>4500</v>
      </c>
      <c r="U323" s="74">
        <f t="shared" si="254"/>
        <v>8000</v>
      </c>
      <c r="V323" s="74">
        <f t="shared" si="254"/>
        <v>0</v>
      </c>
      <c r="W323" s="74">
        <f t="shared" si="254"/>
        <v>0</v>
      </c>
      <c r="X323" s="74">
        <f t="shared" si="254"/>
        <v>4500</v>
      </c>
      <c r="Y323" s="74">
        <f t="shared" si="254"/>
        <v>8000</v>
      </c>
      <c r="Z323" s="74">
        <f t="shared" si="254"/>
        <v>0</v>
      </c>
      <c r="AA323" s="74">
        <f t="shared" si="254"/>
        <v>4500</v>
      </c>
      <c r="AB323" s="74">
        <f t="shared" si="254"/>
        <v>8000</v>
      </c>
      <c r="AC323" s="74">
        <f t="shared" si="254"/>
        <v>0</v>
      </c>
      <c r="AD323" s="74">
        <f t="shared" si="254"/>
        <v>0</v>
      </c>
      <c r="AE323" s="74"/>
      <c r="AF323" s="74">
        <f t="shared" si="254"/>
        <v>4500</v>
      </c>
      <c r="AG323" s="74">
        <f t="shared" si="254"/>
        <v>0</v>
      </c>
      <c r="AH323" s="74">
        <f t="shared" si="254"/>
        <v>8000</v>
      </c>
      <c r="AI323" s="74">
        <f t="shared" si="254"/>
        <v>47380</v>
      </c>
      <c r="AJ323" s="74">
        <f t="shared" si="254"/>
        <v>6263</v>
      </c>
      <c r="AK323" s="74">
        <f t="shared" si="254"/>
        <v>51880</v>
      </c>
      <c r="AL323" s="74">
        <f t="shared" si="254"/>
        <v>0</v>
      </c>
      <c r="AM323" s="74">
        <f t="shared" si="254"/>
        <v>14263</v>
      </c>
      <c r="AN323" s="74">
        <f t="shared" si="254"/>
        <v>-14263</v>
      </c>
      <c r="AO323" s="74">
        <f t="shared" si="254"/>
        <v>0</v>
      </c>
      <c r="AP323" s="74">
        <f t="shared" si="254"/>
        <v>0</v>
      </c>
      <c r="AQ323" s="74">
        <f t="shared" si="254"/>
        <v>0</v>
      </c>
      <c r="AR323" s="74">
        <f t="shared" si="254"/>
        <v>0</v>
      </c>
      <c r="AS323" s="74">
        <f t="shared" si="254"/>
        <v>0</v>
      </c>
      <c r="AT323" s="74">
        <f t="shared" si="254"/>
        <v>0</v>
      </c>
      <c r="AU323" s="74">
        <f t="shared" si="254"/>
        <v>0</v>
      </c>
      <c r="AV323" s="74">
        <f t="shared" si="254"/>
        <v>0</v>
      </c>
      <c r="AW323" s="74">
        <f t="shared" si="254"/>
        <v>0</v>
      </c>
      <c r="AX323" s="74">
        <f t="shared" si="254"/>
        <v>0</v>
      </c>
      <c r="AY323" s="74">
        <f t="shared" si="254"/>
        <v>0</v>
      </c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105"/>
      <c r="BR323" s="53"/>
      <c r="BS323" s="53"/>
      <c r="BT323" s="7"/>
      <c r="BU323" s="7"/>
      <c r="BV323" s="7"/>
      <c r="BW323" s="7"/>
    </row>
    <row r="324" spans="1:75" s="8" customFormat="1" ht="83.25" customHeight="1" hidden="1">
      <c r="A324" s="66" t="s">
        <v>240</v>
      </c>
      <c r="B324" s="72" t="s">
        <v>139</v>
      </c>
      <c r="C324" s="72" t="s">
        <v>130</v>
      </c>
      <c r="D324" s="73" t="s">
        <v>42</v>
      </c>
      <c r="E324" s="72" t="s">
        <v>153</v>
      </c>
      <c r="F324" s="64">
        <v>2195</v>
      </c>
      <c r="G324" s="64">
        <f>H324-F324</f>
        <v>13840</v>
      </c>
      <c r="H324" s="75">
        <v>16035</v>
      </c>
      <c r="I324" s="75"/>
      <c r="J324" s="75">
        <v>27790</v>
      </c>
      <c r="K324" s="133"/>
      <c r="L324" s="133"/>
      <c r="M324" s="64">
        <v>27790</v>
      </c>
      <c r="N324" s="64">
        <f>O324-M324</f>
        <v>-22290</v>
      </c>
      <c r="O324" s="64">
        <v>5500</v>
      </c>
      <c r="P324" s="64"/>
      <c r="Q324" s="64">
        <v>8000</v>
      </c>
      <c r="R324" s="64">
        <v>-1000</v>
      </c>
      <c r="S324" s="53"/>
      <c r="T324" s="64">
        <f>O324+R324</f>
        <v>4500</v>
      </c>
      <c r="U324" s="64">
        <f>Q324+S324</f>
        <v>8000</v>
      </c>
      <c r="V324" s="53"/>
      <c r="W324" s="53"/>
      <c r="X324" s="64">
        <f>T324+V324</f>
        <v>4500</v>
      </c>
      <c r="Y324" s="64">
        <f>U324+W324</f>
        <v>8000</v>
      </c>
      <c r="Z324" s="53"/>
      <c r="AA324" s="64">
        <f>X324+Z324</f>
        <v>4500</v>
      </c>
      <c r="AB324" s="64">
        <f>Y324</f>
        <v>8000</v>
      </c>
      <c r="AC324" s="53"/>
      <c r="AD324" s="53"/>
      <c r="AE324" s="53"/>
      <c r="AF324" s="64">
        <f>AA324+AC324</f>
        <v>4500</v>
      </c>
      <c r="AG324" s="53"/>
      <c r="AH324" s="64">
        <f>AB324</f>
        <v>8000</v>
      </c>
      <c r="AI324" s="64">
        <v>47380</v>
      </c>
      <c r="AJ324" s="64">
        <v>6263</v>
      </c>
      <c r="AK324" s="64">
        <f>AF324+AI324</f>
        <v>51880</v>
      </c>
      <c r="AL324" s="64">
        <f>AG324</f>
        <v>0</v>
      </c>
      <c r="AM324" s="64">
        <f>AH324+AJ324</f>
        <v>14263</v>
      </c>
      <c r="AN324" s="64">
        <f>AO324-AM324</f>
        <v>-14263</v>
      </c>
      <c r="AO324" s="53"/>
      <c r="AP324" s="53"/>
      <c r="AQ324" s="53"/>
      <c r="AR324" s="53"/>
      <c r="AS324" s="53"/>
      <c r="AT324" s="64">
        <f>AO324+AR324</f>
        <v>0</v>
      </c>
      <c r="AU324" s="64">
        <f>AQ324+AS324</f>
        <v>0</v>
      </c>
      <c r="AV324" s="64">
        <f>AQ324+AT324</f>
        <v>0</v>
      </c>
      <c r="AW324" s="64">
        <f>AR324+AU324</f>
        <v>0</v>
      </c>
      <c r="AX324" s="64">
        <f>AR324+AU324</f>
        <v>0</v>
      </c>
      <c r="AY324" s="64">
        <f>AT324+AV324</f>
        <v>0</v>
      </c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105"/>
      <c r="BR324" s="53"/>
      <c r="BS324" s="53"/>
      <c r="BT324" s="7"/>
      <c r="BU324" s="7"/>
      <c r="BV324" s="7"/>
      <c r="BW324" s="7"/>
    </row>
    <row r="325" spans="1:75" s="8" customFormat="1" ht="24.75" customHeight="1">
      <c r="A325" s="66" t="s">
        <v>65</v>
      </c>
      <c r="B325" s="72" t="s">
        <v>139</v>
      </c>
      <c r="C325" s="72" t="s">
        <v>130</v>
      </c>
      <c r="D325" s="73" t="s">
        <v>66</v>
      </c>
      <c r="E325" s="72"/>
      <c r="F325" s="74">
        <f aca="true" t="shared" si="255" ref="F325:BC325">F326</f>
        <v>1038669</v>
      </c>
      <c r="G325" s="74">
        <f t="shared" si="255"/>
        <v>9346</v>
      </c>
      <c r="H325" s="74">
        <f t="shared" si="255"/>
        <v>1048015</v>
      </c>
      <c r="I325" s="74">
        <f t="shared" si="255"/>
        <v>0</v>
      </c>
      <c r="J325" s="74">
        <f t="shared" si="255"/>
        <v>1140471</v>
      </c>
      <c r="K325" s="74">
        <f t="shared" si="255"/>
        <v>-68781</v>
      </c>
      <c r="L325" s="74">
        <f t="shared" si="255"/>
        <v>-75065</v>
      </c>
      <c r="M325" s="74">
        <f t="shared" si="255"/>
        <v>1065406</v>
      </c>
      <c r="N325" s="74">
        <f t="shared" si="255"/>
        <v>-254432</v>
      </c>
      <c r="O325" s="74">
        <f t="shared" si="255"/>
        <v>810974</v>
      </c>
      <c r="P325" s="74">
        <f t="shared" si="255"/>
        <v>0</v>
      </c>
      <c r="Q325" s="74">
        <f t="shared" si="255"/>
        <v>829171</v>
      </c>
      <c r="R325" s="74">
        <f t="shared" si="255"/>
        <v>0</v>
      </c>
      <c r="S325" s="74">
        <f t="shared" si="255"/>
        <v>0</v>
      </c>
      <c r="T325" s="74">
        <f t="shared" si="255"/>
        <v>810974</v>
      </c>
      <c r="U325" s="74">
        <f t="shared" si="255"/>
        <v>829171</v>
      </c>
      <c r="V325" s="74">
        <f t="shared" si="255"/>
        <v>0</v>
      </c>
      <c r="W325" s="74">
        <f t="shared" si="255"/>
        <v>0</v>
      </c>
      <c r="X325" s="74">
        <f t="shared" si="255"/>
        <v>810974</v>
      </c>
      <c r="Y325" s="74">
        <f t="shared" si="255"/>
        <v>829171</v>
      </c>
      <c r="Z325" s="74">
        <f t="shared" si="255"/>
        <v>0</v>
      </c>
      <c r="AA325" s="74">
        <f t="shared" si="255"/>
        <v>810974</v>
      </c>
      <c r="AB325" s="74">
        <f t="shared" si="255"/>
        <v>829171</v>
      </c>
      <c r="AC325" s="74">
        <f t="shared" si="255"/>
        <v>0</v>
      </c>
      <c r="AD325" s="74">
        <f t="shared" si="255"/>
        <v>0</v>
      </c>
      <c r="AE325" s="74"/>
      <c r="AF325" s="74">
        <f t="shared" si="255"/>
        <v>810974</v>
      </c>
      <c r="AG325" s="74">
        <f t="shared" si="255"/>
        <v>0</v>
      </c>
      <c r="AH325" s="74">
        <f t="shared" si="255"/>
        <v>829171</v>
      </c>
      <c r="AI325" s="74">
        <f t="shared" si="255"/>
        <v>0</v>
      </c>
      <c r="AJ325" s="74">
        <f t="shared" si="255"/>
        <v>0</v>
      </c>
      <c r="AK325" s="74">
        <f t="shared" si="255"/>
        <v>810974</v>
      </c>
      <c r="AL325" s="74">
        <f t="shared" si="255"/>
        <v>0</v>
      </c>
      <c r="AM325" s="74">
        <f t="shared" si="255"/>
        <v>829171</v>
      </c>
      <c r="AN325" s="74">
        <f t="shared" si="255"/>
        <v>58456</v>
      </c>
      <c r="AO325" s="74">
        <f t="shared" si="255"/>
        <v>887627</v>
      </c>
      <c r="AP325" s="74">
        <f t="shared" si="255"/>
        <v>0</v>
      </c>
      <c r="AQ325" s="74">
        <f t="shared" si="255"/>
        <v>887627</v>
      </c>
      <c r="AR325" s="74">
        <f t="shared" si="255"/>
        <v>0</v>
      </c>
      <c r="AS325" s="74">
        <f t="shared" si="255"/>
        <v>0</v>
      </c>
      <c r="AT325" s="74">
        <f t="shared" si="255"/>
        <v>887627</v>
      </c>
      <c r="AU325" s="74">
        <f t="shared" si="255"/>
        <v>887627</v>
      </c>
      <c r="AV325" s="74">
        <f t="shared" si="255"/>
        <v>0</v>
      </c>
      <c r="AW325" s="74">
        <f t="shared" si="255"/>
        <v>0</v>
      </c>
      <c r="AX325" s="74">
        <f t="shared" si="255"/>
        <v>887627</v>
      </c>
      <c r="AY325" s="74">
        <f t="shared" si="255"/>
        <v>887627</v>
      </c>
      <c r="AZ325" s="74">
        <f t="shared" si="255"/>
        <v>0</v>
      </c>
      <c r="BA325" s="74">
        <f t="shared" si="255"/>
        <v>0</v>
      </c>
      <c r="BB325" s="74">
        <f t="shared" si="255"/>
        <v>887627</v>
      </c>
      <c r="BC325" s="74">
        <f t="shared" si="255"/>
        <v>887627</v>
      </c>
      <c r="BD325" s="53"/>
      <c r="BE325" s="53"/>
      <c r="BF325" s="74">
        <f aca="true" t="shared" si="256" ref="BF325:BP325">BF326</f>
        <v>887627</v>
      </c>
      <c r="BG325" s="74">
        <f t="shared" si="256"/>
        <v>887627</v>
      </c>
      <c r="BH325" s="74">
        <f t="shared" si="256"/>
        <v>0</v>
      </c>
      <c r="BI325" s="74">
        <f t="shared" si="256"/>
        <v>0</v>
      </c>
      <c r="BJ325" s="74">
        <f t="shared" si="256"/>
        <v>887627</v>
      </c>
      <c r="BK325" s="74">
        <f t="shared" si="256"/>
        <v>887627</v>
      </c>
      <c r="BL325" s="74">
        <f t="shared" si="256"/>
        <v>0</v>
      </c>
      <c r="BM325" s="74">
        <f t="shared" si="256"/>
        <v>0</v>
      </c>
      <c r="BN325" s="74">
        <f t="shared" si="256"/>
        <v>887627</v>
      </c>
      <c r="BO325" s="74">
        <f t="shared" si="256"/>
        <v>0</v>
      </c>
      <c r="BP325" s="74">
        <f t="shared" si="256"/>
        <v>887627</v>
      </c>
      <c r="BQ325" s="74">
        <f>BQ326+BQ327+BQ328</f>
        <v>256794</v>
      </c>
      <c r="BR325" s="74">
        <f>BR326+BR327+BR328</f>
        <v>1144421</v>
      </c>
      <c r="BS325" s="74">
        <f>BS326+BS327+BS328</f>
        <v>1144421</v>
      </c>
      <c r="BT325" s="7"/>
      <c r="BU325" s="7"/>
      <c r="BV325" s="7"/>
      <c r="BW325" s="7"/>
    </row>
    <row r="326" spans="1:75" s="8" customFormat="1" ht="39.75" customHeight="1">
      <c r="A326" s="66" t="s">
        <v>132</v>
      </c>
      <c r="B326" s="72" t="s">
        <v>139</v>
      </c>
      <c r="C326" s="72" t="s">
        <v>130</v>
      </c>
      <c r="D326" s="73" t="s">
        <v>66</v>
      </c>
      <c r="E326" s="72" t="s">
        <v>133</v>
      </c>
      <c r="F326" s="64">
        <v>1038669</v>
      </c>
      <c r="G326" s="64">
        <f>H326-F326</f>
        <v>9346</v>
      </c>
      <c r="H326" s="75">
        <v>1048015</v>
      </c>
      <c r="I326" s="75"/>
      <c r="J326" s="75">
        <v>1140471</v>
      </c>
      <c r="K326" s="75">
        <v>-68781</v>
      </c>
      <c r="L326" s="75">
        <v>-75065</v>
      </c>
      <c r="M326" s="64">
        <v>1065406</v>
      </c>
      <c r="N326" s="64">
        <f>O326-M326</f>
        <v>-254432</v>
      </c>
      <c r="O326" s="64">
        <v>810974</v>
      </c>
      <c r="P326" s="64"/>
      <c r="Q326" s="64">
        <v>829171</v>
      </c>
      <c r="R326" s="53"/>
      <c r="S326" s="53"/>
      <c r="T326" s="64">
        <f>O326+R326</f>
        <v>810974</v>
      </c>
      <c r="U326" s="64">
        <f>Q326+S326</f>
        <v>829171</v>
      </c>
      <c r="V326" s="53"/>
      <c r="W326" s="53"/>
      <c r="X326" s="64">
        <f>T326+V326</f>
        <v>810974</v>
      </c>
      <c r="Y326" s="64">
        <f>U326+W326</f>
        <v>829171</v>
      </c>
      <c r="Z326" s="53"/>
      <c r="AA326" s="64">
        <f>X326+Z326</f>
        <v>810974</v>
      </c>
      <c r="AB326" s="64">
        <f>Y326</f>
        <v>829171</v>
      </c>
      <c r="AC326" s="53"/>
      <c r="AD326" s="53"/>
      <c r="AE326" s="53"/>
      <c r="AF326" s="64">
        <f>AA326+AC326</f>
        <v>810974</v>
      </c>
      <c r="AG326" s="53"/>
      <c r="AH326" s="64">
        <f>AB326</f>
        <v>829171</v>
      </c>
      <c r="AI326" s="53"/>
      <c r="AJ326" s="53"/>
      <c r="AK326" s="64">
        <f>AF326+AI326</f>
        <v>810974</v>
      </c>
      <c r="AL326" s="64">
        <f>AG326</f>
        <v>0</v>
      </c>
      <c r="AM326" s="64">
        <f>AH326+AJ326</f>
        <v>829171</v>
      </c>
      <c r="AN326" s="64">
        <f>AO326-AM326</f>
        <v>58456</v>
      </c>
      <c r="AO326" s="64">
        <v>887627</v>
      </c>
      <c r="AP326" s="64"/>
      <c r="AQ326" s="64">
        <v>887627</v>
      </c>
      <c r="AR326" s="64"/>
      <c r="AS326" s="53"/>
      <c r="AT326" s="64">
        <f>AO326+AR326</f>
        <v>887627</v>
      </c>
      <c r="AU326" s="64">
        <f>AQ326+AS326</f>
        <v>887627</v>
      </c>
      <c r="AV326" s="53"/>
      <c r="AW326" s="53"/>
      <c r="AX326" s="64">
        <f>AT326+AV326</f>
        <v>887627</v>
      </c>
      <c r="AY326" s="64">
        <f>AU326</f>
        <v>887627</v>
      </c>
      <c r="AZ326" s="53"/>
      <c r="BA326" s="53"/>
      <c r="BB326" s="64">
        <f>AX326+AZ326</f>
        <v>887627</v>
      </c>
      <c r="BC326" s="64">
        <f>AY326+BA326</f>
        <v>887627</v>
      </c>
      <c r="BD326" s="53"/>
      <c r="BE326" s="53"/>
      <c r="BF326" s="64">
        <f>BB326+BD326</f>
        <v>887627</v>
      </c>
      <c r="BG326" s="64">
        <f>BC326+BE326</f>
        <v>887627</v>
      </c>
      <c r="BH326" s="53"/>
      <c r="BI326" s="53"/>
      <c r="BJ326" s="64">
        <f>BB326+BH326</f>
        <v>887627</v>
      </c>
      <c r="BK326" s="64">
        <f>BC326+BI326</f>
        <v>887627</v>
      </c>
      <c r="BL326" s="53"/>
      <c r="BM326" s="53"/>
      <c r="BN326" s="64">
        <f>BJ326+BL326</f>
        <v>887627</v>
      </c>
      <c r="BO326" s="64"/>
      <c r="BP326" s="64">
        <f>BK326+BM326</f>
        <v>887627</v>
      </c>
      <c r="BQ326" s="64">
        <f>BR326-BP326</f>
        <v>-887627</v>
      </c>
      <c r="BR326" s="53"/>
      <c r="BS326" s="53"/>
      <c r="BT326" s="7"/>
      <c r="BU326" s="7"/>
      <c r="BV326" s="7"/>
      <c r="BW326" s="7"/>
    </row>
    <row r="327" spans="1:75" s="8" customFormat="1" ht="88.5" customHeight="1">
      <c r="A327" s="66" t="s">
        <v>314</v>
      </c>
      <c r="B327" s="72" t="s">
        <v>139</v>
      </c>
      <c r="C327" s="72" t="s">
        <v>130</v>
      </c>
      <c r="D327" s="73" t="s">
        <v>66</v>
      </c>
      <c r="E327" s="72" t="s">
        <v>383</v>
      </c>
      <c r="F327" s="64"/>
      <c r="G327" s="64"/>
      <c r="H327" s="75"/>
      <c r="I327" s="75"/>
      <c r="J327" s="75"/>
      <c r="K327" s="75"/>
      <c r="L327" s="75"/>
      <c r="M327" s="64"/>
      <c r="N327" s="64"/>
      <c r="O327" s="64"/>
      <c r="P327" s="64"/>
      <c r="Q327" s="64"/>
      <c r="R327" s="53"/>
      <c r="S327" s="53"/>
      <c r="T327" s="64"/>
      <c r="U327" s="64"/>
      <c r="V327" s="53"/>
      <c r="W327" s="53"/>
      <c r="X327" s="64"/>
      <c r="Y327" s="64"/>
      <c r="Z327" s="53"/>
      <c r="AA327" s="64"/>
      <c r="AB327" s="64"/>
      <c r="AC327" s="53"/>
      <c r="AD327" s="53"/>
      <c r="AE327" s="53"/>
      <c r="AF327" s="64"/>
      <c r="AG327" s="53"/>
      <c r="AH327" s="64"/>
      <c r="AI327" s="53"/>
      <c r="AJ327" s="53"/>
      <c r="AK327" s="64"/>
      <c r="AL327" s="64"/>
      <c r="AM327" s="64"/>
      <c r="AN327" s="64"/>
      <c r="AO327" s="64"/>
      <c r="AP327" s="64"/>
      <c r="AQ327" s="64"/>
      <c r="AR327" s="64"/>
      <c r="AS327" s="53"/>
      <c r="AT327" s="64"/>
      <c r="AU327" s="64"/>
      <c r="AV327" s="53"/>
      <c r="AW327" s="53"/>
      <c r="AX327" s="64"/>
      <c r="AY327" s="64"/>
      <c r="AZ327" s="53"/>
      <c r="BA327" s="53"/>
      <c r="BB327" s="64"/>
      <c r="BC327" s="64"/>
      <c r="BD327" s="53"/>
      <c r="BE327" s="53"/>
      <c r="BF327" s="64"/>
      <c r="BG327" s="64"/>
      <c r="BH327" s="53"/>
      <c r="BI327" s="53"/>
      <c r="BJ327" s="64"/>
      <c r="BK327" s="64"/>
      <c r="BL327" s="53"/>
      <c r="BM327" s="53"/>
      <c r="BN327" s="64"/>
      <c r="BO327" s="64"/>
      <c r="BP327" s="64"/>
      <c r="BQ327" s="64">
        <f>BR327-BP327</f>
        <v>1137718</v>
      </c>
      <c r="BR327" s="64">
        <f>1136906+812</f>
        <v>1137718</v>
      </c>
      <c r="BS327" s="64">
        <f>1136906+812</f>
        <v>1137718</v>
      </c>
      <c r="BT327" s="7"/>
      <c r="BU327" s="7"/>
      <c r="BV327" s="7"/>
      <c r="BW327" s="7"/>
    </row>
    <row r="328" spans="1:75" s="8" customFormat="1" ht="96.75" customHeight="1">
      <c r="A328" s="66" t="s">
        <v>389</v>
      </c>
      <c r="B328" s="72" t="s">
        <v>139</v>
      </c>
      <c r="C328" s="72" t="s">
        <v>130</v>
      </c>
      <c r="D328" s="73" t="s">
        <v>66</v>
      </c>
      <c r="E328" s="72" t="s">
        <v>384</v>
      </c>
      <c r="F328" s="64"/>
      <c r="G328" s="64"/>
      <c r="H328" s="75"/>
      <c r="I328" s="75"/>
      <c r="J328" s="75"/>
      <c r="K328" s="75"/>
      <c r="L328" s="75"/>
      <c r="M328" s="64"/>
      <c r="N328" s="64"/>
      <c r="O328" s="64"/>
      <c r="P328" s="64"/>
      <c r="Q328" s="64"/>
      <c r="R328" s="53"/>
      <c r="S328" s="53"/>
      <c r="T328" s="64"/>
      <c r="U328" s="64"/>
      <c r="V328" s="53"/>
      <c r="W328" s="53"/>
      <c r="X328" s="64"/>
      <c r="Y328" s="64"/>
      <c r="Z328" s="53"/>
      <c r="AA328" s="64"/>
      <c r="AB328" s="64"/>
      <c r="AC328" s="53"/>
      <c r="AD328" s="53"/>
      <c r="AE328" s="53"/>
      <c r="AF328" s="64"/>
      <c r="AG328" s="53"/>
      <c r="AH328" s="64"/>
      <c r="AI328" s="53"/>
      <c r="AJ328" s="53"/>
      <c r="AK328" s="64"/>
      <c r="AL328" s="64"/>
      <c r="AM328" s="64"/>
      <c r="AN328" s="64"/>
      <c r="AO328" s="64"/>
      <c r="AP328" s="64"/>
      <c r="AQ328" s="64"/>
      <c r="AR328" s="64"/>
      <c r="AS328" s="53"/>
      <c r="AT328" s="64"/>
      <c r="AU328" s="64"/>
      <c r="AV328" s="53"/>
      <c r="AW328" s="53"/>
      <c r="AX328" s="64"/>
      <c r="AY328" s="64"/>
      <c r="AZ328" s="53"/>
      <c r="BA328" s="53"/>
      <c r="BB328" s="64"/>
      <c r="BC328" s="64"/>
      <c r="BD328" s="53"/>
      <c r="BE328" s="53"/>
      <c r="BF328" s="64"/>
      <c r="BG328" s="64"/>
      <c r="BH328" s="53"/>
      <c r="BI328" s="53"/>
      <c r="BJ328" s="64"/>
      <c r="BK328" s="64"/>
      <c r="BL328" s="53"/>
      <c r="BM328" s="53"/>
      <c r="BN328" s="64"/>
      <c r="BO328" s="64"/>
      <c r="BP328" s="64"/>
      <c r="BQ328" s="64">
        <f>BR328-BP328</f>
        <v>6703</v>
      </c>
      <c r="BR328" s="64">
        <v>6703</v>
      </c>
      <c r="BS328" s="64">
        <v>6703</v>
      </c>
      <c r="BT328" s="7"/>
      <c r="BU328" s="7"/>
      <c r="BV328" s="7"/>
      <c r="BW328" s="7"/>
    </row>
    <row r="329" spans="1:75" s="8" customFormat="1" ht="20.25" customHeight="1" hidden="1">
      <c r="A329" s="66" t="s">
        <v>203</v>
      </c>
      <c r="B329" s="72" t="s">
        <v>139</v>
      </c>
      <c r="C329" s="72" t="s">
        <v>130</v>
      </c>
      <c r="D329" s="73" t="s">
        <v>379</v>
      </c>
      <c r="E329" s="72"/>
      <c r="F329" s="64"/>
      <c r="G329" s="64"/>
      <c r="H329" s="75"/>
      <c r="I329" s="75"/>
      <c r="J329" s="75"/>
      <c r="K329" s="75"/>
      <c r="L329" s="75"/>
      <c r="M329" s="64"/>
      <c r="N329" s="64"/>
      <c r="O329" s="64"/>
      <c r="P329" s="64"/>
      <c r="Q329" s="64"/>
      <c r="R329" s="53"/>
      <c r="S329" s="53"/>
      <c r="T329" s="64"/>
      <c r="U329" s="64"/>
      <c r="V329" s="53"/>
      <c r="W329" s="53"/>
      <c r="X329" s="64"/>
      <c r="Y329" s="64"/>
      <c r="Z329" s="53"/>
      <c r="AA329" s="64"/>
      <c r="AB329" s="64"/>
      <c r="AC329" s="53"/>
      <c r="AD329" s="53"/>
      <c r="AE329" s="53"/>
      <c r="AF329" s="64"/>
      <c r="AG329" s="53"/>
      <c r="AH329" s="64"/>
      <c r="AI329" s="53"/>
      <c r="AJ329" s="53"/>
      <c r="AK329" s="64"/>
      <c r="AL329" s="64"/>
      <c r="AM329" s="64"/>
      <c r="AN329" s="64"/>
      <c r="AO329" s="64"/>
      <c r="AP329" s="64"/>
      <c r="AQ329" s="64"/>
      <c r="AR329" s="64"/>
      <c r="AS329" s="53"/>
      <c r="AT329" s="64"/>
      <c r="AU329" s="64"/>
      <c r="AV329" s="53"/>
      <c r="AW329" s="53"/>
      <c r="AX329" s="64"/>
      <c r="AY329" s="64"/>
      <c r="AZ329" s="53"/>
      <c r="BA329" s="53"/>
      <c r="BB329" s="64"/>
      <c r="BC329" s="64"/>
      <c r="BD329" s="53"/>
      <c r="BE329" s="53"/>
      <c r="BF329" s="64"/>
      <c r="BG329" s="64"/>
      <c r="BH329" s="53"/>
      <c r="BI329" s="53"/>
      <c r="BJ329" s="64"/>
      <c r="BK329" s="64"/>
      <c r="BL329" s="64">
        <f>BL330</f>
        <v>70511</v>
      </c>
      <c r="BM329" s="53"/>
      <c r="BN329" s="64">
        <f aca="true" t="shared" si="257" ref="BN329:BP330">BN330</f>
        <v>70511</v>
      </c>
      <c r="BO329" s="64">
        <f t="shared" si="257"/>
        <v>70511</v>
      </c>
      <c r="BP329" s="64">
        <f t="shared" si="257"/>
        <v>0</v>
      </c>
      <c r="BQ329" s="105"/>
      <c r="BR329" s="53"/>
      <c r="BS329" s="53"/>
      <c r="BT329" s="7"/>
      <c r="BU329" s="7"/>
      <c r="BV329" s="7"/>
      <c r="BW329" s="7"/>
    </row>
    <row r="330" spans="1:75" s="8" customFormat="1" ht="50.25" customHeight="1" hidden="1">
      <c r="A330" s="66" t="s">
        <v>381</v>
      </c>
      <c r="B330" s="72" t="s">
        <v>139</v>
      </c>
      <c r="C330" s="72" t="s">
        <v>130</v>
      </c>
      <c r="D330" s="73" t="s">
        <v>380</v>
      </c>
      <c r="E330" s="72"/>
      <c r="F330" s="64"/>
      <c r="G330" s="64"/>
      <c r="H330" s="75"/>
      <c r="I330" s="75"/>
      <c r="J330" s="75"/>
      <c r="K330" s="75"/>
      <c r="L330" s="75"/>
      <c r="M330" s="64"/>
      <c r="N330" s="64"/>
      <c r="O330" s="64"/>
      <c r="P330" s="64"/>
      <c r="Q330" s="64"/>
      <c r="R330" s="53"/>
      <c r="S330" s="53"/>
      <c r="T330" s="64"/>
      <c r="U330" s="64"/>
      <c r="V330" s="53"/>
      <c r="W330" s="53"/>
      <c r="X330" s="64"/>
      <c r="Y330" s="64"/>
      <c r="Z330" s="53"/>
      <c r="AA330" s="64"/>
      <c r="AB330" s="64"/>
      <c r="AC330" s="53"/>
      <c r="AD330" s="53"/>
      <c r="AE330" s="53"/>
      <c r="AF330" s="64"/>
      <c r="AG330" s="53"/>
      <c r="AH330" s="64"/>
      <c r="AI330" s="53"/>
      <c r="AJ330" s="53"/>
      <c r="AK330" s="64"/>
      <c r="AL330" s="64"/>
      <c r="AM330" s="64"/>
      <c r="AN330" s="64"/>
      <c r="AO330" s="64"/>
      <c r="AP330" s="64"/>
      <c r="AQ330" s="64"/>
      <c r="AR330" s="64"/>
      <c r="AS330" s="53"/>
      <c r="AT330" s="64"/>
      <c r="AU330" s="64"/>
      <c r="AV330" s="53"/>
      <c r="AW330" s="53"/>
      <c r="AX330" s="64"/>
      <c r="AY330" s="64"/>
      <c r="AZ330" s="53"/>
      <c r="BA330" s="53"/>
      <c r="BB330" s="64"/>
      <c r="BC330" s="64"/>
      <c r="BD330" s="53"/>
      <c r="BE330" s="53"/>
      <c r="BF330" s="64"/>
      <c r="BG330" s="64"/>
      <c r="BH330" s="53"/>
      <c r="BI330" s="53"/>
      <c r="BJ330" s="64"/>
      <c r="BK330" s="64"/>
      <c r="BL330" s="64">
        <f>BL331</f>
        <v>70511</v>
      </c>
      <c r="BM330" s="53"/>
      <c r="BN330" s="64">
        <f t="shared" si="257"/>
        <v>70511</v>
      </c>
      <c r="BO330" s="64">
        <f t="shared" si="257"/>
        <v>70511</v>
      </c>
      <c r="BP330" s="64">
        <f t="shared" si="257"/>
        <v>0</v>
      </c>
      <c r="BQ330" s="105"/>
      <c r="BR330" s="53"/>
      <c r="BS330" s="53"/>
      <c r="BT330" s="7"/>
      <c r="BU330" s="7"/>
      <c r="BV330" s="7"/>
      <c r="BW330" s="7"/>
    </row>
    <row r="331" spans="1:75" s="8" customFormat="1" ht="99.75" hidden="1">
      <c r="A331" s="66" t="s">
        <v>240</v>
      </c>
      <c r="B331" s="72" t="s">
        <v>139</v>
      </c>
      <c r="C331" s="72" t="s">
        <v>130</v>
      </c>
      <c r="D331" s="73" t="s">
        <v>380</v>
      </c>
      <c r="E331" s="72" t="s">
        <v>153</v>
      </c>
      <c r="F331" s="64"/>
      <c r="G331" s="64"/>
      <c r="H331" s="75"/>
      <c r="I331" s="75"/>
      <c r="J331" s="75"/>
      <c r="K331" s="75"/>
      <c r="L331" s="75"/>
      <c r="M331" s="64"/>
      <c r="N331" s="64"/>
      <c r="O331" s="64"/>
      <c r="P331" s="64"/>
      <c r="Q331" s="64"/>
      <c r="R331" s="53"/>
      <c r="S331" s="53"/>
      <c r="T331" s="64"/>
      <c r="U331" s="64"/>
      <c r="V331" s="53"/>
      <c r="W331" s="53"/>
      <c r="X331" s="64"/>
      <c r="Y331" s="64"/>
      <c r="Z331" s="53"/>
      <c r="AA331" s="64"/>
      <c r="AB331" s="64"/>
      <c r="AC331" s="53"/>
      <c r="AD331" s="53"/>
      <c r="AE331" s="53"/>
      <c r="AF331" s="64"/>
      <c r="AG331" s="53"/>
      <c r="AH331" s="64"/>
      <c r="AI331" s="53"/>
      <c r="AJ331" s="53"/>
      <c r="AK331" s="64"/>
      <c r="AL331" s="64"/>
      <c r="AM331" s="64"/>
      <c r="AN331" s="64"/>
      <c r="AO331" s="64"/>
      <c r="AP331" s="64"/>
      <c r="AQ331" s="64"/>
      <c r="AR331" s="64"/>
      <c r="AS331" s="53"/>
      <c r="AT331" s="64"/>
      <c r="AU331" s="64"/>
      <c r="AV331" s="53"/>
      <c r="AW331" s="53"/>
      <c r="AX331" s="64"/>
      <c r="AY331" s="64"/>
      <c r="AZ331" s="53"/>
      <c r="BA331" s="53"/>
      <c r="BB331" s="64"/>
      <c r="BC331" s="64"/>
      <c r="BD331" s="53"/>
      <c r="BE331" s="53"/>
      <c r="BF331" s="64"/>
      <c r="BG331" s="64"/>
      <c r="BH331" s="53"/>
      <c r="BI331" s="53"/>
      <c r="BJ331" s="64"/>
      <c r="BK331" s="64"/>
      <c r="BL331" s="64">
        <v>70511</v>
      </c>
      <c r="BM331" s="53"/>
      <c r="BN331" s="64">
        <f>BJ331+BL331</f>
        <v>70511</v>
      </c>
      <c r="BO331" s="64">
        <v>70511</v>
      </c>
      <c r="BP331" s="64"/>
      <c r="BQ331" s="64"/>
      <c r="BR331" s="53"/>
      <c r="BS331" s="53"/>
      <c r="BT331" s="7"/>
      <c r="BU331" s="7"/>
      <c r="BV331" s="7"/>
      <c r="BW331" s="7"/>
    </row>
    <row r="332" spans="1:75" s="8" customFormat="1" ht="45" customHeight="1">
      <c r="A332" s="66" t="s">
        <v>124</v>
      </c>
      <c r="B332" s="72" t="s">
        <v>139</v>
      </c>
      <c r="C332" s="72" t="s">
        <v>130</v>
      </c>
      <c r="D332" s="73" t="s">
        <v>125</v>
      </c>
      <c r="E332" s="72"/>
      <c r="F332" s="64"/>
      <c r="G332" s="64"/>
      <c r="H332" s="75"/>
      <c r="I332" s="75"/>
      <c r="J332" s="75"/>
      <c r="K332" s="75"/>
      <c r="L332" s="75"/>
      <c r="M332" s="64"/>
      <c r="N332" s="64"/>
      <c r="O332" s="64"/>
      <c r="P332" s="64"/>
      <c r="Q332" s="64"/>
      <c r="R332" s="53"/>
      <c r="S332" s="53"/>
      <c r="T332" s="64"/>
      <c r="U332" s="64"/>
      <c r="V332" s="53"/>
      <c r="W332" s="53"/>
      <c r="X332" s="64"/>
      <c r="Y332" s="64"/>
      <c r="Z332" s="53"/>
      <c r="AA332" s="64"/>
      <c r="AB332" s="64"/>
      <c r="AC332" s="53"/>
      <c r="AD332" s="53"/>
      <c r="AE332" s="53"/>
      <c r="AF332" s="64"/>
      <c r="AG332" s="53"/>
      <c r="AH332" s="64"/>
      <c r="AI332" s="53"/>
      <c r="AJ332" s="53"/>
      <c r="AK332" s="64"/>
      <c r="AL332" s="64"/>
      <c r="AM332" s="64"/>
      <c r="AN332" s="64">
        <f aca="true" t="shared" si="258" ref="AN332:BC333">AN333</f>
        <v>12521</v>
      </c>
      <c r="AO332" s="64">
        <f t="shared" si="258"/>
        <v>12521</v>
      </c>
      <c r="AP332" s="64">
        <f t="shared" si="258"/>
        <v>0</v>
      </c>
      <c r="AQ332" s="64">
        <f t="shared" si="258"/>
        <v>7330</v>
      </c>
      <c r="AR332" s="64">
        <f t="shared" si="258"/>
        <v>0</v>
      </c>
      <c r="AS332" s="64">
        <f t="shared" si="258"/>
        <v>0</v>
      </c>
      <c r="AT332" s="64">
        <f t="shared" si="258"/>
        <v>12521</v>
      </c>
      <c r="AU332" s="64">
        <f t="shared" si="258"/>
        <v>7330</v>
      </c>
      <c r="AV332" s="64">
        <f t="shared" si="258"/>
        <v>1384</v>
      </c>
      <c r="AW332" s="64">
        <f t="shared" si="258"/>
        <v>8013</v>
      </c>
      <c r="AX332" s="64">
        <f t="shared" si="258"/>
        <v>13905</v>
      </c>
      <c r="AY332" s="64">
        <f t="shared" si="258"/>
        <v>15343</v>
      </c>
      <c r="AZ332" s="64">
        <f t="shared" si="258"/>
        <v>0</v>
      </c>
      <c r="BA332" s="64">
        <f t="shared" si="258"/>
        <v>0</v>
      </c>
      <c r="BB332" s="64">
        <f t="shared" si="258"/>
        <v>13905</v>
      </c>
      <c r="BC332" s="64">
        <f t="shared" si="258"/>
        <v>15343</v>
      </c>
      <c r="BD332" s="53"/>
      <c r="BE332" s="53"/>
      <c r="BF332" s="64">
        <f aca="true" t="shared" si="259" ref="BF332:BS333">BF333</f>
        <v>13905</v>
      </c>
      <c r="BG332" s="64">
        <f t="shared" si="259"/>
        <v>15343</v>
      </c>
      <c r="BH332" s="64">
        <f t="shared" si="259"/>
        <v>0</v>
      </c>
      <c r="BI332" s="64">
        <f t="shared" si="259"/>
        <v>0</v>
      </c>
      <c r="BJ332" s="64">
        <f t="shared" si="259"/>
        <v>13905</v>
      </c>
      <c r="BK332" s="64">
        <f t="shared" si="259"/>
        <v>15343</v>
      </c>
      <c r="BL332" s="64">
        <f t="shared" si="259"/>
        <v>0</v>
      </c>
      <c r="BM332" s="64">
        <f t="shared" si="259"/>
        <v>0</v>
      </c>
      <c r="BN332" s="64">
        <f t="shared" si="259"/>
        <v>13905</v>
      </c>
      <c r="BO332" s="64"/>
      <c r="BP332" s="64">
        <f t="shared" si="259"/>
        <v>15343</v>
      </c>
      <c r="BQ332" s="64">
        <f t="shared" si="259"/>
        <v>-10931</v>
      </c>
      <c r="BR332" s="64">
        <f t="shared" si="259"/>
        <v>4412</v>
      </c>
      <c r="BS332" s="64">
        <f t="shared" si="259"/>
        <v>11665</v>
      </c>
      <c r="BT332" s="7"/>
      <c r="BU332" s="7"/>
      <c r="BV332" s="7"/>
      <c r="BW332" s="7"/>
    </row>
    <row r="333" spans="1:75" s="8" customFormat="1" ht="57.75" customHeight="1">
      <c r="A333" s="66" t="s">
        <v>318</v>
      </c>
      <c r="B333" s="72" t="s">
        <v>139</v>
      </c>
      <c r="C333" s="72" t="s">
        <v>130</v>
      </c>
      <c r="D333" s="73" t="s">
        <v>269</v>
      </c>
      <c r="E333" s="72"/>
      <c r="F333" s="64"/>
      <c r="G333" s="64"/>
      <c r="H333" s="75"/>
      <c r="I333" s="75"/>
      <c r="J333" s="75"/>
      <c r="K333" s="75"/>
      <c r="L333" s="75"/>
      <c r="M333" s="64"/>
      <c r="N333" s="64"/>
      <c r="O333" s="64"/>
      <c r="P333" s="64"/>
      <c r="Q333" s="64"/>
      <c r="R333" s="53"/>
      <c r="S333" s="53"/>
      <c r="T333" s="64"/>
      <c r="U333" s="64"/>
      <c r="V333" s="53"/>
      <c r="W333" s="53"/>
      <c r="X333" s="64"/>
      <c r="Y333" s="64"/>
      <c r="Z333" s="53"/>
      <c r="AA333" s="64"/>
      <c r="AB333" s="64"/>
      <c r="AC333" s="53"/>
      <c r="AD333" s="53"/>
      <c r="AE333" s="53"/>
      <c r="AF333" s="64"/>
      <c r="AG333" s="53"/>
      <c r="AH333" s="64"/>
      <c r="AI333" s="53"/>
      <c r="AJ333" s="53"/>
      <c r="AK333" s="64"/>
      <c r="AL333" s="64"/>
      <c r="AM333" s="64"/>
      <c r="AN333" s="64">
        <f t="shared" si="258"/>
        <v>12521</v>
      </c>
      <c r="AO333" s="64">
        <f t="shared" si="258"/>
        <v>12521</v>
      </c>
      <c r="AP333" s="64">
        <f t="shared" si="258"/>
        <v>0</v>
      </c>
      <c r="AQ333" s="64">
        <f t="shared" si="258"/>
        <v>7330</v>
      </c>
      <c r="AR333" s="64">
        <f t="shared" si="258"/>
        <v>0</v>
      </c>
      <c r="AS333" s="64">
        <f t="shared" si="258"/>
        <v>0</v>
      </c>
      <c r="AT333" s="64">
        <f t="shared" si="258"/>
        <v>12521</v>
      </c>
      <c r="AU333" s="64">
        <f t="shared" si="258"/>
        <v>7330</v>
      </c>
      <c r="AV333" s="64">
        <f t="shared" si="258"/>
        <v>1384</v>
      </c>
      <c r="AW333" s="64">
        <f t="shared" si="258"/>
        <v>8013</v>
      </c>
      <c r="AX333" s="64">
        <f t="shared" si="258"/>
        <v>13905</v>
      </c>
      <c r="AY333" s="64">
        <f t="shared" si="258"/>
        <v>15343</v>
      </c>
      <c r="AZ333" s="64">
        <f t="shared" si="258"/>
        <v>0</v>
      </c>
      <c r="BA333" s="64">
        <f t="shared" si="258"/>
        <v>0</v>
      </c>
      <c r="BB333" s="64">
        <f t="shared" si="258"/>
        <v>13905</v>
      </c>
      <c r="BC333" s="64">
        <f t="shared" si="258"/>
        <v>15343</v>
      </c>
      <c r="BD333" s="53"/>
      <c r="BE333" s="53"/>
      <c r="BF333" s="64">
        <f t="shared" si="259"/>
        <v>13905</v>
      </c>
      <c r="BG333" s="64">
        <f t="shared" si="259"/>
        <v>15343</v>
      </c>
      <c r="BH333" s="64">
        <f t="shared" si="259"/>
        <v>0</v>
      </c>
      <c r="BI333" s="64">
        <f t="shared" si="259"/>
        <v>0</v>
      </c>
      <c r="BJ333" s="64">
        <f t="shared" si="259"/>
        <v>13905</v>
      </c>
      <c r="BK333" s="64">
        <f t="shared" si="259"/>
        <v>15343</v>
      </c>
      <c r="BL333" s="64">
        <f t="shared" si="259"/>
        <v>0</v>
      </c>
      <c r="BM333" s="64">
        <f t="shared" si="259"/>
        <v>0</v>
      </c>
      <c r="BN333" s="64">
        <f t="shared" si="259"/>
        <v>13905</v>
      </c>
      <c r="BO333" s="64"/>
      <c r="BP333" s="64">
        <f t="shared" si="259"/>
        <v>15343</v>
      </c>
      <c r="BQ333" s="64">
        <f t="shared" si="259"/>
        <v>-10931</v>
      </c>
      <c r="BR333" s="64">
        <f t="shared" si="259"/>
        <v>4412</v>
      </c>
      <c r="BS333" s="64">
        <f t="shared" si="259"/>
        <v>11665</v>
      </c>
      <c r="BT333" s="7"/>
      <c r="BU333" s="7"/>
      <c r="BV333" s="7"/>
      <c r="BW333" s="7"/>
    </row>
    <row r="334" spans="1:75" s="8" customFormat="1" ht="86.25" customHeight="1">
      <c r="A334" s="66" t="s">
        <v>240</v>
      </c>
      <c r="B334" s="72" t="s">
        <v>139</v>
      </c>
      <c r="C334" s="72" t="s">
        <v>130</v>
      </c>
      <c r="D334" s="73" t="s">
        <v>269</v>
      </c>
      <c r="E334" s="72" t="s">
        <v>153</v>
      </c>
      <c r="F334" s="64"/>
      <c r="G334" s="64"/>
      <c r="H334" s="75"/>
      <c r="I334" s="75"/>
      <c r="J334" s="75"/>
      <c r="K334" s="75"/>
      <c r="L334" s="75"/>
      <c r="M334" s="64"/>
      <c r="N334" s="64"/>
      <c r="O334" s="64"/>
      <c r="P334" s="64"/>
      <c r="Q334" s="64"/>
      <c r="R334" s="53"/>
      <c r="S334" s="53"/>
      <c r="T334" s="64"/>
      <c r="U334" s="64"/>
      <c r="V334" s="53"/>
      <c r="W334" s="53"/>
      <c r="X334" s="64"/>
      <c r="Y334" s="64"/>
      <c r="Z334" s="53"/>
      <c r="AA334" s="64"/>
      <c r="AB334" s="64"/>
      <c r="AC334" s="53"/>
      <c r="AD334" s="53"/>
      <c r="AE334" s="53"/>
      <c r="AF334" s="64"/>
      <c r="AG334" s="53"/>
      <c r="AH334" s="64"/>
      <c r="AI334" s="53"/>
      <c r="AJ334" s="53"/>
      <c r="AK334" s="64"/>
      <c r="AL334" s="64"/>
      <c r="AM334" s="64"/>
      <c r="AN334" s="64">
        <f>AO334-AM334</f>
        <v>12521</v>
      </c>
      <c r="AO334" s="64">
        <v>12521</v>
      </c>
      <c r="AP334" s="64"/>
      <c r="AQ334" s="64">
        <v>7330</v>
      </c>
      <c r="AR334" s="64"/>
      <c r="AS334" s="53"/>
      <c r="AT334" s="64">
        <f>AO334+AR334</f>
        <v>12521</v>
      </c>
      <c r="AU334" s="64">
        <f>AQ334+AS334</f>
        <v>7330</v>
      </c>
      <c r="AV334" s="64">
        <v>1384</v>
      </c>
      <c r="AW334" s="64">
        <v>8013</v>
      </c>
      <c r="AX334" s="64">
        <f>AT334+AV334</f>
        <v>13905</v>
      </c>
      <c r="AY334" s="64">
        <f>AU334+AW334</f>
        <v>15343</v>
      </c>
      <c r="AZ334" s="53"/>
      <c r="BA334" s="53"/>
      <c r="BB334" s="64">
        <f>AX334+AZ334</f>
        <v>13905</v>
      </c>
      <c r="BC334" s="64">
        <f>AY334+BA334</f>
        <v>15343</v>
      </c>
      <c r="BD334" s="53"/>
      <c r="BE334" s="53"/>
      <c r="BF334" s="64">
        <f>BB334+BD334</f>
        <v>13905</v>
      </c>
      <c r="BG334" s="64">
        <f>BC334+BE334</f>
        <v>15343</v>
      </c>
      <c r="BH334" s="53"/>
      <c r="BI334" s="53"/>
      <c r="BJ334" s="64">
        <f>BB334+BH334</f>
        <v>13905</v>
      </c>
      <c r="BK334" s="64">
        <f>BC334+BI334</f>
        <v>15343</v>
      </c>
      <c r="BL334" s="53"/>
      <c r="BM334" s="53"/>
      <c r="BN334" s="64">
        <f>BJ334+BL334</f>
        <v>13905</v>
      </c>
      <c r="BO334" s="64"/>
      <c r="BP334" s="64">
        <f>BK334+BM334</f>
        <v>15343</v>
      </c>
      <c r="BQ334" s="64">
        <f>BR334-BP334</f>
        <v>-10931</v>
      </c>
      <c r="BR334" s="64">
        <v>4412</v>
      </c>
      <c r="BS334" s="64">
        <v>11665</v>
      </c>
      <c r="BT334" s="7"/>
      <c r="BU334" s="7"/>
      <c r="BV334" s="7"/>
      <c r="BW334" s="7"/>
    </row>
    <row r="335" spans="1:71" ht="15">
      <c r="A335" s="91"/>
      <c r="B335" s="92"/>
      <c r="C335" s="92"/>
      <c r="D335" s="93"/>
      <c r="E335" s="92"/>
      <c r="F335" s="47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7"/>
      <c r="AL335" s="47"/>
      <c r="AM335" s="47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8"/>
      <c r="BR335" s="46"/>
      <c r="BS335" s="46"/>
    </row>
    <row r="336" spans="1:75" s="12" customFormat="1" ht="18.75">
      <c r="A336" s="57" t="s">
        <v>67</v>
      </c>
      <c r="B336" s="58" t="s">
        <v>139</v>
      </c>
      <c r="C336" s="58" t="s">
        <v>131</v>
      </c>
      <c r="D336" s="70"/>
      <c r="E336" s="58"/>
      <c r="F336" s="71">
        <f aca="true" t="shared" si="260" ref="F336:O336">F343+F339+F337</f>
        <v>1107938</v>
      </c>
      <c r="G336" s="71">
        <f t="shared" si="260"/>
        <v>205798</v>
      </c>
      <c r="H336" s="71">
        <f t="shared" si="260"/>
        <v>1313736</v>
      </c>
      <c r="I336" s="71">
        <f t="shared" si="260"/>
        <v>0</v>
      </c>
      <c r="J336" s="71">
        <f t="shared" si="260"/>
        <v>1475986</v>
      </c>
      <c r="K336" s="71">
        <f t="shared" si="260"/>
        <v>-144415</v>
      </c>
      <c r="L336" s="71">
        <f t="shared" si="260"/>
        <v>-157319</v>
      </c>
      <c r="M336" s="71">
        <f t="shared" si="260"/>
        <v>1318667</v>
      </c>
      <c r="N336" s="71">
        <f t="shared" si="260"/>
        <v>-416991</v>
      </c>
      <c r="O336" s="71">
        <f t="shared" si="260"/>
        <v>901676</v>
      </c>
      <c r="P336" s="71">
        <f aca="true" t="shared" si="261" ref="P336:Y336">P343+P339+P337</f>
        <v>0</v>
      </c>
      <c r="Q336" s="71">
        <f t="shared" si="261"/>
        <v>919873</v>
      </c>
      <c r="R336" s="71">
        <f t="shared" si="261"/>
        <v>6490</v>
      </c>
      <c r="S336" s="71">
        <f t="shared" si="261"/>
        <v>6490</v>
      </c>
      <c r="T336" s="71">
        <f t="shared" si="261"/>
        <v>908166</v>
      </c>
      <c r="U336" s="71">
        <f t="shared" si="261"/>
        <v>926363</v>
      </c>
      <c r="V336" s="71">
        <f t="shared" si="261"/>
        <v>2622</v>
      </c>
      <c r="W336" s="71">
        <f t="shared" si="261"/>
        <v>2622</v>
      </c>
      <c r="X336" s="71">
        <f t="shared" si="261"/>
        <v>910788</v>
      </c>
      <c r="Y336" s="71">
        <f t="shared" si="261"/>
        <v>928985</v>
      </c>
      <c r="Z336" s="71">
        <f>Z343+Z339+Z337</f>
        <v>0</v>
      </c>
      <c r="AA336" s="71">
        <f>AA343+AA339+AA337</f>
        <v>910788</v>
      </c>
      <c r="AB336" s="71">
        <f>AB343+AB339+AB337</f>
        <v>928985</v>
      </c>
      <c r="AC336" s="71">
        <f>AC343+AC339+AC337</f>
        <v>0</v>
      </c>
      <c r="AD336" s="71">
        <f>AD343+AD339+AD337</f>
        <v>0</v>
      </c>
      <c r="AE336" s="71"/>
      <c r="AF336" s="71">
        <f aca="true" t="shared" si="262" ref="AF336:AM336">AF343+AF339+AF337</f>
        <v>910788</v>
      </c>
      <c r="AG336" s="71">
        <f t="shared" si="262"/>
        <v>0</v>
      </c>
      <c r="AH336" s="71">
        <f t="shared" si="262"/>
        <v>928985</v>
      </c>
      <c r="AI336" s="71">
        <f t="shared" si="262"/>
        <v>0</v>
      </c>
      <c r="AJ336" s="71">
        <f t="shared" si="262"/>
        <v>0</v>
      </c>
      <c r="AK336" s="71">
        <f t="shared" si="262"/>
        <v>910788</v>
      </c>
      <c r="AL336" s="71">
        <f t="shared" si="262"/>
        <v>0</v>
      </c>
      <c r="AM336" s="71">
        <f t="shared" si="262"/>
        <v>928985</v>
      </c>
      <c r="AN336" s="71">
        <f aca="true" t="shared" si="263" ref="AN336:AV336">AN343+AN339+AN337+AN347</f>
        <v>82064</v>
      </c>
      <c r="AO336" s="71">
        <f t="shared" si="263"/>
        <v>1011049</v>
      </c>
      <c r="AP336" s="71">
        <f t="shared" si="263"/>
        <v>0</v>
      </c>
      <c r="AQ336" s="71">
        <f t="shared" si="263"/>
        <v>1011049</v>
      </c>
      <c r="AR336" s="71">
        <f t="shared" si="263"/>
        <v>0</v>
      </c>
      <c r="AS336" s="71">
        <f t="shared" si="263"/>
        <v>0</v>
      </c>
      <c r="AT336" s="71">
        <f t="shared" si="263"/>
        <v>1011049</v>
      </c>
      <c r="AU336" s="71">
        <f t="shared" si="263"/>
        <v>1011049</v>
      </c>
      <c r="AV336" s="71">
        <f t="shared" si="263"/>
        <v>0</v>
      </c>
      <c r="AW336" s="71">
        <f aca="true" t="shared" si="264" ref="AW336:BC336">AW343+AW339+AW337+AW347</f>
        <v>0</v>
      </c>
      <c r="AX336" s="71">
        <f t="shared" si="264"/>
        <v>1011049</v>
      </c>
      <c r="AY336" s="71">
        <f t="shared" si="264"/>
        <v>1011049</v>
      </c>
      <c r="AZ336" s="71">
        <f t="shared" si="264"/>
        <v>-150</v>
      </c>
      <c r="BA336" s="71">
        <f t="shared" si="264"/>
        <v>0</v>
      </c>
      <c r="BB336" s="71">
        <f t="shared" si="264"/>
        <v>1010899</v>
      </c>
      <c r="BC336" s="71">
        <f t="shared" si="264"/>
        <v>1011049</v>
      </c>
      <c r="BD336" s="61"/>
      <c r="BE336" s="61"/>
      <c r="BF336" s="71">
        <f aca="true" t="shared" si="265" ref="BF336:BP336">BF343+BF339+BF337+BF347</f>
        <v>1010899</v>
      </c>
      <c r="BG336" s="71">
        <f t="shared" si="265"/>
        <v>1011049</v>
      </c>
      <c r="BH336" s="71">
        <f>BH343+BH339+BH337+BH347</f>
        <v>0</v>
      </c>
      <c r="BI336" s="71">
        <f>BI343+BI339+BI337+BI347</f>
        <v>0</v>
      </c>
      <c r="BJ336" s="71">
        <f>BJ343+BJ339+BJ337+BJ347</f>
        <v>1010899</v>
      </c>
      <c r="BK336" s="71">
        <f>BK343+BK339+BK337+BK347</f>
        <v>1011049</v>
      </c>
      <c r="BL336" s="71">
        <f t="shared" si="265"/>
        <v>0</v>
      </c>
      <c r="BM336" s="71">
        <f t="shared" si="265"/>
        <v>0</v>
      </c>
      <c r="BN336" s="71">
        <f t="shared" si="265"/>
        <v>1010899</v>
      </c>
      <c r="BO336" s="71"/>
      <c r="BP336" s="71">
        <f t="shared" si="265"/>
        <v>1011049</v>
      </c>
      <c r="BQ336" s="71">
        <f>BQ343+BQ339+BQ337+BQ347</f>
        <v>523519</v>
      </c>
      <c r="BR336" s="71">
        <f>BR343+BR339+BR337+BR347</f>
        <v>1534568</v>
      </c>
      <c r="BS336" s="71">
        <f>BS343+BS339+BS337+BS347</f>
        <v>1534568</v>
      </c>
      <c r="BT336" s="11"/>
      <c r="BU336" s="11"/>
      <c r="BV336" s="11"/>
      <c r="BW336" s="11"/>
    </row>
    <row r="337" spans="1:75" s="12" customFormat="1" ht="50.25" customHeight="1" hidden="1">
      <c r="A337" s="66" t="s">
        <v>152</v>
      </c>
      <c r="B337" s="72" t="s">
        <v>139</v>
      </c>
      <c r="C337" s="72" t="s">
        <v>131</v>
      </c>
      <c r="D337" s="73" t="s">
        <v>42</v>
      </c>
      <c r="E337" s="132"/>
      <c r="F337" s="74">
        <f aca="true" t="shared" si="266" ref="F337:AY337">F338</f>
        <v>67263</v>
      </c>
      <c r="G337" s="74">
        <f t="shared" si="266"/>
        <v>13412</v>
      </c>
      <c r="H337" s="74">
        <f t="shared" si="266"/>
        <v>80675</v>
      </c>
      <c r="I337" s="74">
        <f t="shared" si="266"/>
        <v>0</v>
      </c>
      <c r="J337" s="74">
        <f t="shared" si="266"/>
        <v>110207</v>
      </c>
      <c r="K337" s="74">
        <f t="shared" si="266"/>
        <v>0</v>
      </c>
      <c r="L337" s="74">
        <f t="shared" si="266"/>
        <v>0</v>
      </c>
      <c r="M337" s="74">
        <f t="shared" si="266"/>
        <v>110207</v>
      </c>
      <c r="N337" s="74">
        <f t="shared" si="266"/>
        <v>-109607</v>
      </c>
      <c r="O337" s="74">
        <f t="shared" si="266"/>
        <v>600</v>
      </c>
      <c r="P337" s="74">
        <f t="shared" si="266"/>
        <v>0</v>
      </c>
      <c r="Q337" s="74">
        <f t="shared" si="266"/>
        <v>600</v>
      </c>
      <c r="R337" s="74">
        <f t="shared" si="266"/>
        <v>0</v>
      </c>
      <c r="S337" s="74">
        <f t="shared" si="266"/>
        <v>0</v>
      </c>
      <c r="T337" s="74">
        <f t="shared" si="266"/>
        <v>600</v>
      </c>
      <c r="U337" s="74">
        <f t="shared" si="266"/>
        <v>600</v>
      </c>
      <c r="V337" s="74">
        <f t="shared" si="266"/>
        <v>0</v>
      </c>
      <c r="W337" s="74">
        <f t="shared" si="266"/>
        <v>0</v>
      </c>
      <c r="X337" s="74">
        <f t="shared" si="266"/>
        <v>600</v>
      </c>
      <c r="Y337" s="74">
        <f t="shared" si="266"/>
        <v>600</v>
      </c>
      <c r="Z337" s="74">
        <f t="shared" si="266"/>
        <v>0</v>
      </c>
      <c r="AA337" s="74">
        <f t="shared" si="266"/>
        <v>600</v>
      </c>
      <c r="AB337" s="74">
        <f t="shared" si="266"/>
        <v>600</v>
      </c>
      <c r="AC337" s="74">
        <f t="shared" si="266"/>
        <v>0</v>
      </c>
      <c r="AD337" s="74">
        <f t="shared" si="266"/>
        <v>0</v>
      </c>
      <c r="AE337" s="74"/>
      <c r="AF337" s="74">
        <f t="shared" si="266"/>
        <v>600</v>
      </c>
      <c r="AG337" s="74">
        <f t="shared" si="266"/>
        <v>0</v>
      </c>
      <c r="AH337" s="74">
        <f t="shared" si="266"/>
        <v>600</v>
      </c>
      <c r="AI337" s="74">
        <f t="shared" si="266"/>
        <v>0</v>
      </c>
      <c r="AJ337" s="74">
        <f t="shared" si="266"/>
        <v>0</v>
      </c>
      <c r="AK337" s="74">
        <f t="shared" si="266"/>
        <v>600</v>
      </c>
      <c r="AL337" s="74">
        <f t="shared" si="266"/>
        <v>0</v>
      </c>
      <c r="AM337" s="74">
        <f t="shared" si="266"/>
        <v>600</v>
      </c>
      <c r="AN337" s="74">
        <f t="shared" si="266"/>
        <v>-600</v>
      </c>
      <c r="AO337" s="74">
        <f t="shared" si="266"/>
        <v>0</v>
      </c>
      <c r="AP337" s="74">
        <f t="shared" si="266"/>
        <v>0</v>
      </c>
      <c r="AQ337" s="74">
        <f t="shared" si="266"/>
        <v>0</v>
      </c>
      <c r="AR337" s="74">
        <f t="shared" si="266"/>
        <v>0</v>
      </c>
      <c r="AS337" s="74">
        <f t="shared" si="266"/>
        <v>0</v>
      </c>
      <c r="AT337" s="74">
        <f t="shared" si="266"/>
        <v>0</v>
      </c>
      <c r="AU337" s="74">
        <f t="shared" si="266"/>
        <v>0</v>
      </c>
      <c r="AV337" s="74">
        <f t="shared" si="266"/>
        <v>0</v>
      </c>
      <c r="AW337" s="74">
        <f t="shared" si="266"/>
        <v>0</v>
      </c>
      <c r="AX337" s="74">
        <f t="shared" si="266"/>
        <v>0</v>
      </c>
      <c r="AY337" s="74">
        <f t="shared" si="266"/>
        <v>0</v>
      </c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90"/>
      <c r="BR337" s="61"/>
      <c r="BS337" s="61"/>
      <c r="BT337" s="11"/>
      <c r="BU337" s="11"/>
      <c r="BV337" s="11"/>
      <c r="BW337" s="11"/>
    </row>
    <row r="338" spans="1:75" s="12" customFormat="1" ht="83.25" customHeight="1" hidden="1">
      <c r="A338" s="66" t="s">
        <v>240</v>
      </c>
      <c r="B338" s="72" t="s">
        <v>139</v>
      </c>
      <c r="C338" s="72" t="s">
        <v>131</v>
      </c>
      <c r="D338" s="73" t="s">
        <v>42</v>
      </c>
      <c r="E338" s="72" t="s">
        <v>153</v>
      </c>
      <c r="F338" s="64">
        <v>67263</v>
      </c>
      <c r="G338" s="64">
        <f>H338-F338</f>
        <v>13412</v>
      </c>
      <c r="H338" s="81">
        <v>80675</v>
      </c>
      <c r="I338" s="81"/>
      <c r="J338" s="81">
        <v>110207</v>
      </c>
      <c r="K338" s="134"/>
      <c r="L338" s="134"/>
      <c r="M338" s="64">
        <v>110207</v>
      </c>
      <c r="N338" s="64">
        <f>O338-M338</f>
        <v>-109607</v>
      </c>
      <c r="O338" s="64">
        <v>600</v>
      </c>
      <c r="P338" s="64"/>
      <c r="Q338" s="64">
        <v>600</v>
      </c>
      <c r="R338" s="61"/>
      <c r="S338" s="61"/>
      <c r="T338" s="64">
        <f>O338+R338</f>
        <v>600</v>
      </c>
      <c r="U338" s="64">
        <f>Q338+S338</f>
        <v>600</v>
      </c>
      <c r="V338" s="61"/>
      <c r="W338" s="61"/>
      <c r="X338" s="64">
        <f>T338+V338</f>
        <v>600</v>
      </c>
      <c r="Y338" s="64">
        <f>U338+W338</f>
        <v>600</v>
      </c>
      <c r="Z338" s="61"/>
      <c r="AA338" s="64">
        <f>X338+Z338</f>
        <v>600</v>
      </c>
      <c r="AB338" s="64">
        <f>Y338</f>
        <v>600</v>
      </c>
      <c r="AC338" s="61"/>
      <c r="AD338" s="61"/>
      <c r="AE338" s="61"/>
      <c r="AF338" s="64">
        <f>AA338+AC338</f>
        <v>600</v>
      </c>
      <c r="AG338" s="61"/>
      <c r="AH338" s="64">
        <f>AB338</f>
        <v>600</v>
      </c>
      <c r="AI338" s="61"/>
      <c r="AJ338" s="61"/>
      <c r="AK338" s="64">
        <f>AF338+AI338</f>
        <v>600</v>
      </c>
      <c r="AL338" s="64">
        <f>AG338</f>
        <v>0</v>
      </c>
      <c r="AM338" s="64">
        <f>AH338+AJ338</f>
        <v>600</v>
      </c>
      <c r="AN338" s="64">
        <f>AO338-AM338</f>
        <v>-600</v>
      </c>
      <c r="AO338" s="67"/>
      <c r="AP338" s="67"/>
      <c r="AQ338" s="67"/>
      <c r="AR338" s="67"/>
      <c r="AS338" s="61"/>
      <c r="AT338" s="64">
        <f>AO338+AR338</f>
        <v>0</v>
      </c>
      <c r="AU338" s="64">
        <f>AQ338+AS338</f>
        <v>0</v>
      </c>
      <c r="AV338" s="64">
        <f>AQ338+AT338</f>
        <v>0</v>
      </c>
      <c r="AW338" s="64">
        <f>AR338+AU338</f>
        <v>0</v>
      </c>
      <c r="AX338" s="64">
        <f>AR338+AU338</f>
        <v>0</v>
      </c>
      <c r="AY338" s="64">
        <f>AT338+AV338</f>
        <v>0</v>
      </c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90"/>
      <c r="BR338" s="61"/>
      <c r="BS338" s="61"/>
      <c r="BT338" s="11"/>
      <c r="BU338" s="11"/>
      <c r="BV338" s="11"/>
      <c r="BW338" s="11"/>
    </row>
    <row r="339" spans="1:75" s="12" customFormat="1" ht="39.75" customHeight="1">
      <c r="A339" s="66" t="s">
        <v>243</v>
      </c>
      <c r="B339" s="72" t="s">
        <v>139</v>
      </c>
      <c r="C339" s="72" t="s">
        <v>131</v>
      </c>
      <c r="D339" s="73" t="s">
        <v>68</v>
      </c>
      <c r="E339" s="72"/>
      <c r="F339" s="74">
        <f aca="true" t="shared" si="267" ref="F339:BC339">F340</f>
        <v>573526</v>
      </c>
      <c r="G339" s="74">
        <f t="shared" si="267"/>
        <v>82674</v>
      </c>
      <c r="H339" s="74">
        <f t="shared" si="267"/>
        <v>656200</v>
      </c>
      <c r="I339" s="74">
        <f t="shared" si="267"/>
        <v>0</v>
      </c>
      <c r="J339" s="74">
        <f t="shared" si="267"/>
        <v>739716</v>
      </c>
      <c r="K339" s="74">
        <f t="shared" si="267"/>
        <v>-119300</v>
      </c>
      <c r="L339" s="74">
        <f t="shared" si="267"/>
        <v>-130548</v>
      </c>
      <c r="M339" s="74">
        <f t="shared" si="267"/>
        <v>609168</v>
      </c>
      <c r="N339" s="74">
        <f t="shared" si="267"/>
        <v>-146181</v>
      </c>
      <c r="O339" s="74">
        <f t="shared" si="267"/>
        <v>462987</v>
      </c>
      <c r="P339" s="74">
        <f t="shared" si="267"/>
        <v>0</v>
      </c>
      <c r="Q339" s="74">
        <f t="shared" si="267"/>
        <v>481184</v>
      </c>
      <c r="R339" s="74">
        <f t="shared" si="267"/>
        <v>0</v>
      </c>
      <c r="S339" s="74">
        <f t="shared" si="267"/>
        <v>0</v>
      </c>
      <c r="T339" s="74">
        <f t="shared" si="267"/>
        <v>462987</v>
      </c>
      <c r="U339" s="74">
        <f t="shared" si="267"/>
        <v>481184</v>
      </c>
      <c r="V339" s="74">
        <f t="shared" si="267"/>
        <v>2622</v>
      </c>
      <c r="W339" s="74">
        <f t="shared" si="267"/>
        <v>2622</v>
      </c>
      <c r="X339" s="74">
        <f t="shared" si="267"/>
        <v>465609</v>
      </c>
      <c r="Y339" s="74">
        <f t="shared" si="267"/>
        <v>483806</v>
      </c>
      <c r="Z339" s="74">
        <f t="shared" si="267"/>
        <v>0</v>
      </c>
      <c r="AA339" s="74">
        <f t="shared" si="267"/>
        <v>465609</v>
      </c>
      <c r="AB339" s="74">
        <f t="shared" si="267"/>
        <v>483806</v>
      </c>
      <c r="AC339" s="74">
        <f t="shared" si="267"/>
        <v>0</v>
      </c>
      <c r="AD339" s="74">
        <f t="shared" si="267"/>
        <v>0</v>
      </c>
      <c r="AE339" s="74"/>
      <c r="AF339" s="74">
        <f t="shared" si="267"/>
        <v>465609</v>
      </c>
      <c r="AG339" s="74">
        <f t="shared" si="267"/>
        <v>0</v>
      </c>
      <c r="AH339" s="74">
        <f t="shared" si="267"/>
        <v>483806</v>
      </c>
      <c r="AI339" s="74">
        <f t="shared" si="267"/>
        <v>0</v>
      </c>
      <c r="AJ339" s="74">
        <f t="shared" si="267"/>
        <v>0</v>
      </c>
      <c r="AK339" s="74">
        <f t="shared" si="267"/>
        <v>465609</v>
      </c>
      <c r="AL339" s="74">
        <f t="shared" si="267"/>
        <v>0</v>
      </c>
      <c r="AM339" s="74">
        <f t="shared" si="267"/>
        <v>483806</v>
      </c>
      <c r="AN339" s="74">
        <f t="shared" si="267"/>
        <v>15848</v>
      </c>
      <c r="AO339" s="74">
        <f t="shared" si="267"/>
        <v>499654</v>
      </c>
      <c r="AP339" s="74">
        <f t="shared" si="267"/>
        <v>0</v>
      </c>
      <c r="AQ339" s="74">
        <f t="shared" si="267"/>
        <v>499654</v>
      </c>
      <c r="AR339" s="74">
        <f t="shared" si="267"/>
        <v>0</v>
      </c>
      <c r="AS339" s="74">
        <f t="shared" si="267"/>
        <v>0</v>
      </c>
      <c r="AT339" s="74">
        <f t="shared" si="267"/>
        <v>499654</v>
      </c>
      <c r="AU339" s="74">
        <f t="shared" si="267"/>
        <v>499654</v>
      </c>
      <c r="AV339" s="74">
        <f t="shared" si="267"/>
        <v>0</v>
      </c>
      <c r="AW339" s="74">
        <f t="shared" si="267"/>
        <v>0</v>
      </c>
      <c r="AX339" s="74">
        <f t="shared" si="267"/>
        <v>499654</v>
      </c>
      <c r="AY339" s="74">
        <f t="shared" si="267"/>
        <v>499654</v>
      </c>
      <c r="AZ339" s="74">
        <f t="shared" si="267"/>
        <v>0</v>
      </c>
      <c r="BA339" s="74">
        <f t="shared" si="267"/>
        <v>0</v>
      </c>
      <c r="BB339" s="74">
        <f t="shared" si="267"/>
        <v>499654</v>
      </c>
      <c r="BC339" s="74">
        <f t="shared" si="267"/>
        <v>499654</v>
      </c>
      <c r="BD339" s="61"/>
      <c r="BE339" s="61"/>
      <c r="BF339" s="74">
        <f aca="true" t="shared" si="268" ref="BF339:BP339">BF340</f>
        <v>499654</v>
      </c>
      <c r="BG339" s="74">
        <f t="shared" si="268"/>
        <v>499654</v>
      </c>
      <c r="BH339" s="74">
        <f t="shared" si="268"/>
        <v>0</v>
      </c>
      <c r="BI339" s="74">
        <f t="shared" si="268"/>
        <v>0</v>
      </c>
      <c r="BJ339" s="74">
        <f t="shared" si="268"/>
        <v>499654</v>
      </c>
      <c r="BK339" s="74">
        <f t="shared" si="268"/>
        <v>499654</v>
      </c>
      <c r="BL339" s="74">
        <f t="shared" si="268"/>
        <v>0</v>
      </c>
      <c r="BM339" s="74">
        <f t="shared" si="268"/>
        <v>0</v>
      </c>
      <c r="BN339" s="74">
        <f t="shared" si="268"/>
        <v>499654</v>
      </c>
      <c r="BO339" s="74"/>
      <c r="BP339" s="74">
        <f t="shared" si="268"/>
        <v>499654</v>
      </c>
      <c r="BQ339" s="74">
        <f>BQ340+BQ341+BQ342</f>
        <v>235256</v>
      </c>
      <c r="BR339" s="74">
        <f>BR340+BR341+BR342</f>
        <v>734910</v>
      </c>
      <c r="BS339" s="74">
        <f>BS340+BS341+BS342</f>
        <v>734910</v>
      </c>
      <c r="BT339" s="11"/>
      <c r="BU339" s="11"/>
      <c r="BV339" s="11"/>
      <c r="BW339" s="11"/>
    </row>
    <row r="340" spans="1:75" s="12" customFormat="1" ht="33.75">
      <c r="A340" s="66" t="s">
        <v>132</v>
      </c>
      <c r="B340" s="72" t="s">
        <v>139</v>
      </c>
      <c r="C340" s="72" t="s">
        <v>131</v>
      </c>
      <c r="D340" s="73" t="s">
        <v>68</v>
      </c>
      <c r="E340" s="72" t="s">
        <v>133</v>
      </c>
      <c r="F340" s="64">
        <v>573526</v>
      </c>
      <c r="G340" s="64">
        <f>H340-F340</f>
        <v>82674</v>
      </c>
      <c r="H340" s="81">
        <f>12408+646284-2492</f>
        <v>656200</v>
      </c>
      <c r="I340" s="81"/>
      <c r="J340" s="81">
        <f>13753+728818-2855</f>
        <v>739716</v>
      </c>
      <c r="K340" s="81">
        <v>-119300</v>
      </c>
      <c r="L340" s="81">
        <v>-130548</v>
      </c>
      <c r="M340" s="64">
        <v>609168</v>
      </c>
      <c r="N340" s="64">
        <f>O340-M340</f>
        <v>-146181</v>
      </c>
      <c r="O340" s="64">
        <f>8854+454133</f>
        <v>462987</v>
      </c>
      <c r="P340" s="64"/>
      <c r="Q340" s="64">
        <f>8854+472330</f>
        <v>481184</v>
      </c>
      <c r="R340" s="61"/>
      <c r="S340" s="61"/>
      <c r="T340" s="64">
        <f>O340+R340</f>
        <v>462987</v>
      </c>
      <c r="U340" s="64">
        <f>Q340+S340</f>
        <v>481184</v>
      </c>
      <c r="V340" s="64">
        <v>2622</v>
      </c>
      <c r="W340" s="64">
        <v>2622</v>
      </c>
      <c r="X340" s="64">
        <f>T340+V340</f>
        <v>465609</v>
      </c>
      <c r="Y340" s="64">
        <f>U340+W340</f>
        <v>483806</v>
      </c>
      <c r="Z340" s="61"/>
      <c r="AA340" s="64">
        <f>X340+Z340</f>
        <v>465609</v>
      </c>
      <c r="AB340" s="64">
        <f>Y340</f>
        <v>483806</v>
      </c>
      <c r="AC340" s="61"/>
      <c r="AD340" s="61"/>
      <c r="AE340" s="61"/>
      <c r="AF340" s="64">
        <f>AA340+AC340</f>
        <v>465609</v>
      </c>
      <c r="AG340" s="61"/>
      <c r="AH340" s="64">
        <f>AB340</f>
        <v>483806</v>
      </c>
      <c r="AI340" s="61"/>
      <c r="AJ340" s="61"/>
      <c r="AK340" s="64">
        <f>AF340+AI340</f>
        <v>465609</v>
      </c>
      <c r="AL340" s="64">
        <f>AG340</f>
        <v>0</v>
      </c>
      <c r="AM340" s="64">
        <f>AH340+AJ340</f>
        <v>483806</v>
      </c>
      <c r="AN340" s="64">
        <f>AO340-AM340</f>
        <v>15848</v>
      </c>
      <c r="AO340" s="64">
        <v>499654</v>
      </c>
      <c r="AP340" s="64"/>
      <c r="AQ340" s="64">
        <v>499654</v>
      </c>
      <c r="AR340" s="64"/>
      <c r="AS340" s="61"/>
      <c r="AT340" s="64">
        <f>AO340+AR340</f>
        <v>499654</v>
      </c>
      <c r="AU340" s="64">
        <f>AQ340+AS340</f>
        <v>499654</v>
      </c>
      <c r="AV340" s="61"/>
      <c r="AW340" s="61"/>
      <c r="AX340" s="64">
        <f>AT340+AV340</f>
        <v>499654</v>
      </c>
      <c r="AY340" s="64">
        <f>AU340</f>
        <v>499654</v>
      </c>
      <c r="AZ340" s="61"/>
      <c r="BA340" s="61"/>
      <c r="BB340" s="64">
        <f>AX340+AZ340</f>
        <v>499654</v>
      </c>
      <c r="BC340" s="64">
        <f>AY340+BA340</f>
        <v>499654</v>
      </c>
      <c r="BD340" s="61"/>
      <c r="BE340" s="61"/>
      <c r="BF340" s="64">
        <f>BB340+BD340</f>
        <v>499654</v>
      </c>
      <c r="BG340" s="64">
        <f>BC340+BE340</f>
        <v>499654</v>
      </c>
      <c r="BH340" s="61"/>
      <c r="BI340" s="61"/>
      <c r="BJ340" s="64">
        <f>BB340+BH340</f>
        <v>499654</v>
      </c>
      <c r="BK340" s="64">
        <f>BC340+BI340</f>
        <v>499654</v>
      </c>
      <c r="BL340" s="61"/>
      <c r="BM340" s="61"/>
      <c r="BN340" s="64">
        <f>BJ340+BL340</f>
        <v>499654</v>
      </c>
      <c r="BO340" s="64"/>
      <c r="BP340" s="64">
        <f>BK340+BM340</f>
        <v>499654</v>
      </c>
      <c r="BQ340" s="64">
        <f>BR340-BP340</f>
        <v>-499654</v>
      </c>
      <c r="BR340" s="61"/>
      <c r="BS340" s="61"/>
      <c r="BT340" s="11"/>
      <c r="BU340" s="11"/>
      <c r="BV340" s="11"/>
      <c r="BW340" s="11"/>
    </row>
    <row r="341" spans="1:75" s="12" customFormat="1" ht="99.75">
      <c r="A341" s="66" t="s">
        <v>314</v>
      </c>
      <c r="B341" s="72" t="s">
        <v>139</v>
      </c>
      <c r="C341" s="72" t="s">
        <v>131</v>
      </c>
      <c r="D341" s="73" t="s">
        <v>68</v>
      </c>
      <c r="E341" s="72" t="s">
        <v>383</v>
      </c>
      <c r="F341" s="64"/>
      <c r="G341" s="64"/>
      <c r="H341" s="81"/>
      <c r="I341" s="81"/>
      <c r="J341" s="81"/>
      <c r="K341" s="81"/>
      <c r="L341" s="81"/>
      <c r="M341" s="64"/>
      <c r="N341" s="64"/>
      <c r="O341" s="64"/>
      <c r="P341" s="64"/>
      <c r="Q341" s="64"/>
      <c r="R341" s="61"/>
      <c r="S341" s="61"/>
      <c r="T341" s="64"/>
      <c r="U341" s="64"/>
      <c r="V341" s="64"/>
      <c r="W341" s="64"/>
      <c r="X341" s="64"/>
      <c r="Y341" s="64"/>
      <c r="Z341" s="61"/>
      <c r="AA341" s="64"/>
      <c r="AB341" s="64"/>
      <c r="AC341" s="61"/>
      <c r="AD341" s="61"/>
      <c r="AE341" s="61"/>
      <c r="AF341" s="64"/>
      <c r="AG341" s="61"/>
      <c r="AH341" s="64"/>
      <c r="AI341" s="61"/>
      <c r="AJ341" s="61"/>
      <c r="AK341" s="64"/>
      <c r="AL341" s="64"/>
      <c r="AM341" s="64"/>
      <c r="AN341" s="64"/>
      <c r="AO341" s="64"/>
      <c r="AP341" s="64"/>
      <c r="AQ341" s="64"/>
      <c r="AR341" s="64"/>
      <c r="AS341" s="61"/>
      <c r="AT341" s="64"/>
      <c r="AU341" s="64"/>
      <c r="AV341" s="61"/>
      <c r="AW341" s="61"/>
      <c r="AX341" s="64"/>
      <c r="AY341" s="64"/>
      <c r="AZ341" s="61"/>
      <c r="BA341" s="61"/>
      <c r="BB341" s="64"/>
      <c r="BC341" s="64"/>
      <c r="BD341" s="61"/>
      <c r="BE341" s="61"/>
      <c r="BF341" s="64"/>
      <c r="BG341" s="64"/>
      <c r="BH341" s="61"/>
      <c r="BI341" s="61"/>
      <c r="BJ341" s="64"/>
      <c r="BK341" s="64"/>
      <c r="BL341" s="61"/>
      <c r="BM341" s="61"/>
      <c r="BN341" s="64"/>
      <c r="BO341" s="64"/>
      <c r="BP341" s="64"/>
      <c r="BQ341" s="64">
        <f>BR341-BP341</f>
        <v>721688</v>
      </c>
      <c r="BR341" s="64">
        <v>721688</v>
      </c>
      <c r="BS341" s="64">
        <v>721688</v>
      </c>
      <c r="BT341" s="11"/>
      <c r="BU341" s="11"/>
      <c r="BV341" s="11"/>
      <c r="BW341" s="11"/>
    </row>
    <row r="342" spans="1:75" s="12" customFormat="1" ht="98.25" customHeight="1">
      <c r="A342" s="66" t="s">
        <v>389</v>
      </c>
      <c r="B342" s="72" t="s">
        <v>139</v>
      </c>
      <c r="C342" s="72" t="s">
        <v>131</v>
      </c>
      <c r="D342" s="73" t="s">
        <v>68</v>
      </c>
      <c r="E342" s="72" t="s">
        <v>384</v>
      </c>
      <c r="F342" s="64"/>
      <c r="G342" s="64"/>
      <c r="H342" s="81"/>
      <c r="I342" s="81"/>
      <c r="J342" s="81"/>
      <c r="K342" s="81"/>
      <c r="L342" s="81"/>
      <c r="M342" s="64"/>
      <c r="N342" s="64"/>
      <c r="O342" s="64"/>
      <c r="P342" s="64"/>
      <c r="Q342" s="64"/>
      <c r="R342" s="61"/>
      <c r="S342" s="61"/>
      <c r="T342" s="64"/>
      <c r="U342" s="64"/>
      <c r="V342" s="64"/>
      <c r="W342" s="64"/>
      <c r="X342" s="64"/>
      <c r="Y342" s="64"/>
      <c r="Z342" s="61"/>
      <c r="AA342" s="64"/>
      <c r="AB342" s="64"/>
      <c r="AC342" s="61"/>
      <c r="AD342" s="61"/>
      <c r="AE342" s="61"/>
      <c r="AF342" s="64"/>
      <c r="AG342" s="61"/>
      <c r="AH342" s="64"/>
      <c r="AI342" s="61"/>
      <c r="AJ342" s="61"/>
      <c r="AK342" s="64"/>
      <c r="AL342" s="64"/>
      <c r="AM342" s="64"/>
      <c r="AN342" s="64"/>
      <c r="AO342" s="64"/>
      <c r="AP342" s="64"/>
      <c r="AQ342" s="64"/>
      <c r="AR342" s="64"/>
      <c r="AS342" s="61"/>
      <c r="AT342" s="64"/>
      <c r="AU342" s="64"/>
      <c r="AV342" s="61"/>
      <c r="AW342" s="61"/>
      <c r="AX342" s="64"/>
      <c r="AY342" s="64"/>
      <c r="AZ342" s="61"/>
      <c r="BA342" s="61"/>
      <c r="BB342" s="64"/>
      <c r="BC342" s="64"/>
      <c r="BD342" s="61"/>
      <c r="BE342" s="61"/>
      <c r="BF342" s="64"/>
      <c r="BG342" s="64"/>
      <c r="BH342" s="61"/>
      <c r="BI342" s="61"/>
      <c r="BJ342" s="64"/>
      <c r="BK342" s="64"/>
      <c r="BL342" s="61"/>
      <c r="BM342" s="61"/>
      <c r="BN342" s="64"/>
      <c r="BO342" s="64"/>
      <c r="BP342" s="64"/>
      <c r="BQ342" s="64">
        <f>BR342-BP342</f>
        <v>13222</v>
      </c>
      <c r="BR342" s="64">
        <v>13222</v>
      </c>
      <c r="BS342" s="64">
        <v>13222</v>
      </c>
      <c r="BT342" s="11"/>
      <c r="BU342" s="11"/>
      <c r="BV342" s="11"/>
      <c r="BW342" s="11"/>
    </row>
    <row r="343" spans="1:75" s="12" customFormat="1" ht="21.75" customHeight="1">
      <c r="A343" s="66" t="s">
        <v>69</v>
      </c>
      <c r="B343" s="72" t="s">
        <v>139</v>
      </c>
      <c r="C343" s="72" t="s">
        <v>131</v>
      </c>
      <c r="D343" s="73" t="s">
        <v>70</v>
      </c>
      <c r="E343" s="72"/>
      <c r="F343" s="74">
        <f aca="true" t="shared" si="269" ref="F343:BC343">F344</f>
        <v>467149</v>
      </c>
      <c r="G343" s="74">
        <f t="shared" si="269"/>
        <v>109712</v>
      </c>
      <c r="H343" s="74">
        <f t="shared" si="269"/>
        <v>576861</v>
      </c>
      <c r="I343" s="74">
        <f t="shared" si="269"/>
        <v>0</v>
      </c>
      <c r="J343" s="74">
        <f t="shared" si="269"/>
        <v>626063</v>
      </c>
      <c r="K343" s="74">
        <f t="shared" si="269"/>
        <v>-25115</v>
      </c>
      <c r="L343" s="74">
        <f t="shared" si="269"/>
        <v>-26771</v>
      </c>
      <c r="M343" s="74">
        <f t="shared" si="269"/>
        <v>599292</v>
      </c>
      <c r="N343" s="74">
        <f t="shared" si="269"/>
        <v>-161203</v>
      </c>
      <c r="O343" s="74">
        <f t="shared" si="269"/>
        <v>438089</v>
      </c>
      <c r="P343" s="74">
        <f t="shared" si="269"/>
        <v>0</v>
      </c>
      <c r="Q343" s="74">
        <f t="shared" si="269"/>
        <v>438089</v>
      </c>
      <c r="R343" s="74">
        <f t="shared" si="269"/>
        <v>6490</v>
      </c>
      <c r="S343" s="74">
        <f t="shared" si="269"/>
        <v>6490</v>
      </c>
      <c r="T343" s="74">
        <f t="shared" si="269"/>
        <v>444579</v>
      </c>
      <c r="U343" s="74">
        <f t="shared" si="269"/>
        <v>444579</v>
      </c>
      <c r="V343" s="74">
        <f t="shared" si="269"/>
        <v>0</v>
      </c>
      <c r="W343" s="74">
        <f t="shared" si="269"/>
        <v>0</v>
      </c>
      <c r="X343" s="74">
        <f t="shared" si="269"/>
        <v>444579</v>
      </c>
      <c r="Y343" s="74">
        <f t="shared" si="269"/>
        <v>444579</v>
      </c>
      <c r="Z343" s="74">
        <f t="shared" si="269"/>
        <v>0</v>
      </c>
      <c r="AA343" s="74">
        <f t="shared" si="269"/>
        <v>444579</v>
      </c>
      <c r="AB343" s="74">
        <f t="shared" si="269"/>
        <v>444579</v>
      </c>
      <c r="AC343" s="74">
        <f t="shared" si="269"/>
        <v>0</v>
      </c>
      <c r="AD343" s="74">
        <f t="shared" si="269"/>
        <v>0</v>
      </c>
      <c r="AE343" s="74"/>
      <c r="AF343" s="74">
        <f t="shared" si="269"/>
        <v>444579</v>
      </c>
      <c r="AG343" s="74">
        <f t="shared" si="269"/>
        <v>0</v>
      </c>
      <c r="AH343" s="74">
        <f t="shared" si="269"/>
        <v>444579</v>
      </c>
      <c r="AI343" s="74">
        <f t="shared" si="269"/>
        <v>0</v>
      </c>
      <c r="AJ343" s="74">
        <f t="shared" si="269"/>
        <v>0</v>
      </c>
      <c r="AK343" s="74">
        <f t="shared" si="269"/>
        <v>444579</v>
      </c>
      <c r="AL343" s="74">
        <f t="shared" si="269"/>
        <v>0</v>
      </c>
      <c r="AM343" s="74">
        <f t="shared" si="269"/>
        <v>444579</v>
      </c>
      <c r="AN343" s="74">
        <f t="shared" si="269"/>
        <v>66216</v>
      </c>
      <c r="AO343" s="74">
        <f t="shared" si="269"/>
        <v>510795</v>
      </c>
      <c r="AP343" s="74">
        <f t="shared" si="269"/>
        <v>0</v>
      </c>
      <c r="AQ343" s="74">
        <f t="shared" si="269"/>
        <v>510795</v>
      </c>
      <c r="AR343" s="74">
        <f t="shared" si="269"/>
        <v>0</v>
      </c>
      <c r="AS343" s="74">
        <f t="shared" si="269"/>
        <v>0</v>
      </c>
      <c r="AT343" s="74">
        <f t="shared" si="269"/>
        <v>510795</v>
      </c>
      <c r="AU343" s="74">
        <f t="shared" si="269"/>
        <v>510795</v>
      </c>
      <c r="AV343" s="74">
        <f t="shared" si="269"/>
        <v>0</v>
      </c>
      <c r="AW343" s="74">
        <f t="shared" si="269"/>
        <v>0</v>
      </c>
      <c r="AX343" s="74">
        <f t="shared" si="269"/>
        <v>510795</v>
      </c>
      <c r="AY343" s="74">
        <f t="shared" si="269"/>
        <v>510795</v>
      </c>
      <c r="AZ343" s="74">
        <f t="shared" si="269"/>
        <v>-150</v>
      </c>
      <c r="BA343" s="74">
        <f t="shared" si="269"/>
        <v>0</v>
      </c>
      <c r="BB343" s="74">
        <f t="shared" si="269"/>
        <v>510645</v>
      </c>
      <c r="BC343" s="74">
        <f t="shared" si="269"/>
        <v>510795</v>
      </c>
      <c r="BD343" s="61"/>
      <c r="BE343" s="61"/>
      <c r="BF343" s="74">
        <f aca="true" t="shared" si="270" ref="BF343:BP343">BF344</f>
        <v>510645</v>
      </c>
      <c r="BG343" s="74">
        <f t="shared" si="270"/>
        <v>510795</v>
      </c>
      <c r="BH343" s="74">
        <f t="shared" si="270"/>
        <v>0</v>
      </c>
      <c r="BI343" s="74">
        <f t="shared" si="270"/>
        <v>0</v>
      </c>
      <c r="BJ343" s="74">
        <f t="shared" si="270"/>
        <v>510645</v>
      </c>
      <c r="BK343" s="74">
        <f t="shared" si="270"/>
        <v>510795</v>
      </c>
      <c r="BL343" s="74">
        <f t="shared" si="270"/>
        <v>0</v>
      </c>
      <c r="BM343" s="74">
        <f t="shared" si="270"/>
        <v>0</v>
      </c>
      <c r="BN343" s="74">
        <f t="shared" si="270"/>
        <v>510645</v>
      </c>
      <c r="BO343" s="74"/>
      <c r="BP343" s="74">
        <f t="shared" si="270"/>
        <v>510795</v>
      </c>
      <c r="BQ343" s="74">
        <f>BQ344+BQ345+BQ346</f>
        <v>288263</v>
      </c>
      <c r="BR343" s="74">
        <f>BR344+BR345+BR346</f>
        <v>799058</v>
      </c>
      <c r="BS343" s="74">
        <f>BS344+BS345+BS346</f>
        <v>799058</v>
      </c>
      <c r="BT343" s="11"/>
      <c r="BU343" s="11"/>
      <c r="BV343" s="11"/>
      <c r="BW343" s="11"/>
    </row>
    <row r="344" spans="1:75" s="14" customFormat="1" ht="48.75" customHeight="1">
      <c r="A344" s="66" t="s">
        <v>132</v>
      </c>
      <c r="B344" s="72" t="s">
        <v>139</v>
      </c>
      <c r="C344" s="72" t="s">
        <v>131</v>
      </c>
      <c r="D344" s="73" t="s">
        <v>70</v>
      </c>
      <c r="E344" s="72" t="s">
        <v>133</v>
      </c>
      <c r="F344" s="64">
        <v>467149</v>
      </c>
      <c r="G344" s="64">
        <f>H344-F344</f>
        <v>109712</v>
      </c>
      <c r="H344" s="81">
        <f>159786+117293+300978-1196</f>
        <v>576861</v>
      </c>
      <c r="I344" s="81"/>
      <c r="J344" s="81">
        <f>172674+129187+325385-1183</f>
        <v>626063</v>
      </c>
      <c r="K344" s="81">
        <v>-25115</v>
      </c>
      <c r="L344" s="81">
        <v>-26771</v>
      </c>
      <c r="M344" s="64">
        <v>599292</v>
      </c>
      <c r="N344" s="64">
        <f>O344-M344</f>
        <v>-161203</v>
      </c>
      <c r="O344" s="64">
        <f>92234+213685+132170</f>
        <v>438089</v>
      </c>
      <c r="P344" s="64"/>
      <c r="Q344" s="64">
        <f>92234+213685+132170</f>
        <v>438089</v>
      </c>
      <c r="R344" s="64">
        <v>6490</v>
      </c>
      <c r="S344" s="64">
        <v>6490</v>
      </c>
      <c r="T344" s="64">
        <f>O344+R344</f>
        <v>444579</v>
      </c>
      <c r="U344" s="64">
        <f>Q344+S344</f>
        <v>444579</v>
      </c>
      <c r="V344" s="65"/>
      <c r="W344" s="65"/>
      <c r="X344" s="64">
        <f>T344+V344</f>
        <v>444579</v>
      </c>
      <c r="Y344" s="64">
        <f>U344+W344</f>
        <v>444579</v>
      </c>
      <c r="Z344" s="65"/>
      <c r="AA344" s="64">
        <f>X344+Z344</f>
        <v>444579</v>
      </c>
      <c r="AB344" s="64">
        <f>Y344</f>
        <v>444579</v>
      </c>
      <c r="AC344" s="65"/>
      <c r="AD344" s="65"/>
      <c r="AE344" s="65"/>
      <c r="AF344" s="64">
        <f>AA344+AC344</f>
        <v>444579</v>
      </c>
      <c r="AG344" s="65"/>
      <c r="AH344" s="64">
        <f>AB344</f>
        <v>444579</v>
      </c>
      <c r="AI344" s="65"/>
      <c r="AJ344" s="65"/>
      <c r="AK344" s="64">
        <f>AF344+AI344</f>
        <v>444579</v>
      </c>
      <c r="AL344" s="64">
        <f>AG344</f>
        <v>0</v>
      </c>
      <c r="AM344" s="64">
        <f>AH344+AJ344</f>
        <v>444579</v>
      </c>
      <c r="AN344" s="64">
        <f>AO344-AM344</f>
        <v>66216</v>
      </c>
      <c r="AO344" s="64">
        <f>194021+159775+156999</f>
        <v>510795</v>
      </c>
      <c r="AP344" s="64"/>
      <c r="AQ344" s="64">
        <f>194021+159775+156999</f>
        <v>510795</v>
      </c>
      <c r="AR344" s="64"/>
      <c r="AS344" s="65"/>
      <c r="AT344" s="64">
        <f>AO344+AR344</f>
        <v>510795</v>
      </c>
      <c r="AU344" s="64">
        <f>AQ344+AS344</f>
        <v>510795</v>
      </c>
      <c r="AV344" s="65"/>
      <c r="AW344" s="65"/>
      <c r="AX344" s="64">
        <f>AT344+AV344</f>
        <v>510795</v>
      </c>
      <c r="AY344" s="64">
        <f>AU344</f>
        <v>510795</v>
      </c>
      <c r="AZ344" s="67">
        <v>-150</v>
      </c>
      <c r="BA344" s="65"/>
      <c r="BB344" s="64">
        <f>AX344+AZ344</f>
        <v>510645</v>
      </c>
      <c r="BC344" s="64">
        <f>AY344+BA344</f>
        <v>510795</v>
      </c>
      <c r="BD344" s="65"/>
      <c r="BE344" s="65"/>
      <c r="BF344" s="64">
        <f>BB344+BD344</f>
        <v>510645</v>
      </c>
      <c r="BG344" s="64">
        <f>BC344+BE344</f>
        <v>510795</v>
      </c>
      <c r="BH344" s="65"/>
      <c r="BI344" s="65"/>
      <c r="BJ344" s="64">
        <f>BB344+BH344</f>
        <v>510645</v>
      </c>
      <c r="BK344" s="64">
        <f>BC344+BI344</f>
        <v>510795</v>
      </c>
      <c r="BL344" s="65"/>
      <c r="BM344" s="65"/>
      <c r="BN344" s="64">
        <f>BJ344+BL344</f>
        <v>510645</v>
      </c>
      <c r="BO344" s="64"/>
      <c r="BP344" s="64">
        <f>BK344+BM344</f>
        <v>510795</v>
      </c>
      <c r="BQ344" s="64">
        <f>BR344-BP344</f>
        <v>-510795</v>
      </c>
      <c r="BR344" s="65"/>
      <c r="BS344" s="65"/>
      <c r="BT344" s="13"/>
      <c r="BU344" s="13"/>
      <c r="BV344" s="13"/>
      <c r="BW344" s="13"/>
    </row>
    <row r="345" spans="1:75" s="14" customFormat="1" ht="93" customHeight="1">
      <c r="A345" s="66" t="s">
        <v>314</v>
      </c>
      <c r="B345" s="72" t="s">
        <v>139</v>
      </c>
      <c r="C345" s="72" t="s">
        <v>131</v>
      </c>
      <c r="D345" s="73" t="s">
        <v>70</v>
      </c>
      <c r="E345" s="72" t="s">
        <v>383</v>
      </c>
      <c r="F345" s="64"/>
      <c r="G345" s="64"/>
      <c r="H345" s="81"/>
      <c r="I345" s="81"/>
      <c r="J345" s="81"/>
      <c r="K345" s="81"/>
      <c r="L345" s="81"/>
      <c r="M345" s="64"/>
      <c r="N345" s="64"/>
      <c r="O345" s="64"/>
      <c r="P345" s="64"/>
      <c r="Q345" s="64"/>
      <c r="R345" s="64"/>
      <c r="S345" s="64"/>
      <c r="T345" s="64"/>
      <c r="U345" s="64"/>
      <c r="V345" s="65"/>
      <c r="W345" s="65"/>
      <c r="X345" s="64"/>
      <c r="Y345" s="64"/>
      <c r="Z345" s="65"/>
      <c r="AA345" s="64"/>
      <c r="AB345" s="64"/>
      <c r="AC345" s="65"/>
      <c r="AD345" s="65"/>
      <c r="AE345" s="65"/>
      <c r="AF345" s="64"/>
      <c r="AG345" s="65"/>
      <c r="AH345" s="64"/>
      <c r="AI345" s="65"/>
      <c r="AJ345" s="65"/>
      <c r="AK345" s="64"/>
      <c r="AL345" s="64"/>
      <c r="AM345" s="64"/>
      <c r="AN345" s="64"/>
      <c r="AO345" s="64"/>
      <c r="AP345" s="64"/>
      <c r="AQ345" s="64"/>
      <c r="AR345" s="64"/>
      <c r="AS345" s="65"/>
      <c r="AT345" s="64"/>
      <c r="AU345" s="64"/>
      <c r="AV345" s="65"/>
      <c r="AW345" s="65"/>
      <c r="AX345" s="64"/>
      <c r="AY345" s="64"/>
      <c r="AZ345" s="67"/>
      <c r="BA345" s="65"/>
      <c r="BB345" s="64"/>
      <c r="BC345" s="64"/>
      <c r="BD345" s="65"/>
      <c r="BE345" s="65"/>
      <c r="BF345" s="64"/>
      <c r="BG345" s="64"/>
      <c r="BH345" s="65"/>
      <c r="BI345" s="65"/>
      <c r="BJ345" s="64"/>
      <c r="BK345" s="64"/>
      <c r="BL345" s="65"/>
      <c r="BM345" s="65"/>
      <c r="BN345" s="64"/>
      <c r="BO345" s="64"/>
      <c r="BP345" s="64"/>
      <c r="BQ345" s="64">
        <f>BR345-BP345</f>
        <v>795107</v>
      </c>
      <c r="BR345" s="64">
        <f>168270-392+426410+200819</f>
        <v>795107</v>
      </c>
      <c r="BS345" s="64">
        <f>168270-392+426410+200819</f>
        <v>795107</v>
      </c>
      <c r="BT345" s="13"/>
      <c r="BU345" s="13"/>
      <c r="BV345" s="13"/>
      <c r="BW345" s="13"/>
    </row>
    <row r="346" spans="1:75" s="14" customFormat="1" ht="96" customHeight="1">
      <c r="A346" s="66" t="s">
        <v>389</v>
      </c>
      <c r="B346" s="72" t="s">
        <v>139</v>
      </c>
      <c r="C346" s="72" t="s">
        <v>131</v>
      </c>
      <c r="D346" s="73" t="s">
        <v>70</v>
      </c>
      <c r="E346" s="72" t="s">
        <v>384</v>
      </c>
      <c r="F346" s="64"/>
      <c r="G346" s="64"/>
      <c r="H346" s="81"/>
      <c r="I346" s="81"/>
      <c r="J346" s="81"/>
      <c r="K346" s="81"/>
      <c r="L346" s="81"/>
      <c r="M346" s="64"/>
      <c r="N346" s="64"/>
      <c r="O346" s="64"/>
      <c r="P346" s="64"/>
      <c r="Q346" s="64"/>
      <c r="R346" s="64"/>
      <c r="S346" s="64"/>
      <c r="T346" s="64"/>
      <c r="U346" s="64"/>
      <c r="V346" s="65"/>
      <c r="W346" s="65"/>
      <c r="X346" s="64"/>
      <c r="Y346" s="64"/>
      <c r="Z346" s="65"/>
      <c r="AA346" s="64"/>
      <c r="AB346" s="64"/>
      <c r="AC346" s="65"/>
      <c r="AD346" s="65"/>
      <c r="AE346" s="65"/>
      <c r="AF346" s="64"/>
      <c r="AG346" s="65"/>
      <c r="AH346" s="64"/>
      <c r="AI346" s="65"/>
      <c r="AJ346" s="65"/>
      <c r="AK346" s="64"/>
      <c r="AL346" s="64"/>
      <c r="AM346" s="64"/>
      <c r="AN346" s="64"/>
      <c r="AO346" s="64"/>
      <c r="AP346" s="64"/>
      <c r="AQ346" s="64"/>
      <c r="AR346" s="64"/>
      <c r="AS346" s="65"/>
      <c r="AT346" s="64"/>
      <c r="AU346" s="64"/>
      <c r="AV346" s="65"/>
      <c r="AW346" s="65"/>
      <c r="AX346" s="64"/>
      <c r="AY346" s="64"/>
      <c r="AZ346" s="67"/>
      <c r="BA346" s="65"/>
      <c r="BB346" s="64"/>
      <c r="BC346" s="64"/>
      <c r="BD346" s="65"/>
      <c r="BE346" s="65"/>
      <c r="BF346" s="64"/>
      <c r="BG346" s="64"/>
      <c r="BH346" s="65"/>
      <c r="BI346" s="65"/>
      <c r="BJ346" s="64"/>
      <c r="BK346" s="64"/>
      <c r="BL346" s="65"/>
      <c r="BM346" s="65"/>
      <c r="BN346" s="64"/>
      <c r="BO346" s="64"/>
      <c r="BP346" s="64"/>
      <c r="BQ346" s="64">
        <f>BR346-BP346</f>
        <v>3951</v>
      </c>
      <c r="BR346" s="64">
        <f>1479+392+702+1378</f>
        <v>3951</v>
      </c>
      <c r="BS346" s="64">
        <f>1479+392+702+1378</f>
        <v>3951</v>
      </c>
      <c r="BT346" s="13"/>
      <c r="BU346" s="13"/>
      <c r="BV346" s="13"/>
      <c r="BW346" s="13"/>
    </row>
    <row r="347" spans="1:75" s="14" customFormat="1" ht="43.5" customHeight="1">
      <c r="A347" s="66" t="s">
        <v>124</v>
      </c>
      <c r="B347" s="72" t="s">
        <v>139</v>
      </c>
      <c r="C347" s="72" t="s">
        <v>131</v>
      </c>
      <c r="D347" s="73" t="s">
        <v>125</v>
      </c>
      <c r="E347" s="72"/>
      <c r="F347" s="64"/>
      <c r="G347" s="64"/>
      <c r="H347" s="81"/>
      <c r="I347" s="81"/>
      <c r="J347" s="81"/>
      <c r="K347" s="81"/>
      <c r="L347" s="81"/>
      <c r="M347" s="64"/>
      <c r="N347" s="64"/>
      <c r="O347" s="64"/>
      <c r="P347" s="64"/>
      <c r="Q347" s="64"/>
      <c r="R347" s="64"/>
      <c r="S347" s="64"/>
      <c r="T347" s="64"/>
      <c r="U347" s="64"/>
      <c r="V347" s="65"/>
      <c r="W347" s="65"/>
      <c r="X347" s="64"/>
      <c r="Y347" s="64"/>
      <c r="Z347" s="65"/>
      <c r="AA347" s="64"/>
      <c r="AB347" s="64"/>
      <c r="AC347" s="65"/>
      <c r="AD347" s="65"/>
      <c r="AE347" s="65"/>
      <c r="AF347" s="64"/>
      <c r="AG347" s="65"/>
      <c r="AH347" s="64"/>
      <c r="AI347" s="65"/>
      <c r="AJ347" s="65"/>
      <c r="AK347" s="64"/>
      <c r="AL347" s="64"/>
      <c r="AM347" s="64"/>
      <c r="AN347" s="64">
        <f aca="true" t="shared" si="271" ref="AN347:BC348">AN348</f>
        <v>600</v>
      </c>
      <c r="AO347" s="64">
        <f t="shared" si="271"/>
        <v>600</v>
      </c>
      <c r="AP347" s="64">
        <f t="shared" si="271"/>
        <v>0</v>
      </c>
      <c r="AQ347" s="64">
        <f t="shared" si="271"/>
        <v>600</v>
      </c>
      <c r="AR347" s="64">
        <f t="shared" si="271"/>
        <v>0</v>
      </c>
      <c r="AS347" s="64">
        <f t="shared" si="271"/>
        <v>0</v>
      </c>
      <c r="AT347" s="64">
        <f t="shared" si="271"/>
        <v>600</v>
      </c>
      <c r="AU347" s="64">
        <f t="shared" si="271"/>
        <v>600</v>
      </c>
      <c r="AV347" s="64">
        <f t="shared" si="271"/>
        <v>0</v>
      </c>
      <c r="AW347" s="64">
        <f t="shared" si="271"/>
        <v>0</v>
      </c>
      <c r="AX347" s="64">
        <f t="shared" si="271"/>
        <v>600</v>
      </c>
      <c r="AY347" s="64">
        <f t="shared" si="271"/>
        <v>600</v>
      </c>
      <c r="AZ347" s="64">
        <f t="shared" si="271"/>
        <v>0</v>
      </c>
      <c r="BA347" s="64">
        <f t="shared" si="271"/>
        <v>0</v>
      </c>
      <c r="BB347" s="64">
        <f t="shared" si="271"/>
        <v>600</v>
      </c>
      <c r="BC347" s="64">
        <f t="shared" si="271"/>
        <v>600</v>
      </c>
      <c r="BD347" s="65"/>
      <c r="BE347" s="65"/>
      <c r="BF347" s="64">
        <f aca="true" t="shared" si="272" ref="BF347:BS348">BF348</f>
        <v>600</v>
      </c>
      <c r="BG347" s="64">
        <f t="shared" si="272"/>
        <v>600</v>
      </c>
      <c r="BH347" s="64">
        <f t="shared" si="272"/>
        <v>0</v>
      </c>
      <c r="BI347" s="64">
        <f t="shared" si="272"/>
        <v>0</v>
      </c>
      <c r="BJ347" s="64">
        <f t="shared" si="272"/>
        <v>600</v>
      </c>
      <c r="BK347" s="64">
        <f t="shared" si="272"/>
        <v>600</v>
      </c>
      <c r="BL347" s="64">
        <f t="shared" si="272"/>
        <v>0</v>
      </c>
      <c r="BM347" s="64">
        <f t="shared" si="272"/>
        <v>0</v>
      </c>
      <c r="BN347" s="64">
        <f t="shared" si="272"/>
        <v>600</v>
      </c>
      <c r="BO347" s="64"/>
      <c r="BP347" s="64">
        <f t="shared" si="272"/>
        <v>600</v>
      </c>
      <c r="BQ347" s="64">
        <f t="shared" si="272"/>
        <v>0</v>
      </c>
      <c r="BR347" s="64">
        <f t="shared" si="272"/>
        <v>600</v>
      </c>
      <c r="BS347" s="64">
        <f t="shared" si="272"/>
        <v>600</v>
      </c>
      <c r="BT347" s="13"/>
      <c r="BU347" s="13"/>
      <c r="BV347" s="13"/>
      <c r="BW347" s="13"/>
    </row>
    <row r="348" spans="1:75" s="14" customFormat="1" ht="61.5" customHeight="1">
      <c r="A348" s="66" t="s">
        <v>318</v>
      </c>
      <c r="B348" s="72" t="s">
        <v>139</v>
      </c>
      <c r="C348" s="72" t="s">
        <v>131</v>
      </c>
      <c r="D348" s="73" t="s">
        <v>269</v>
      </c>
      <c r="E348" s="72"/>
      <c r="F348" s="64"/>
      <c r="G348" s="64"/>
      <c r="H348" s="81"/>
      <c r="I348" s="81"/>
      <c r="J348" s="81"/>
      <c r="K348" s="81"/>
      <c r="L348" s="81"/>
      <c r="M348" s="64"/>
      <c r="N348" s="64"/>
      <c r="O348" s="64"/>
      <c r="P348" s="64"/>
      <c r="Q348" s="64"/>
      <c r="R348" s="64"/>
      <c r="S348" s="64"/>
      <c r="T348" s="64"/>
      <c r="U348" s="64"/>
      <c r="V348" s="65"/>
      <c r="W348" s="65"/>
      <c r="X348" s="64"/>
      <c r="Y348" s="64"/>
      <c r="Z348" s="65"/>
      <c r="AA348" s="64"/>
      <c r="AB348" s="64"/>
      <c r="AC348" s="65"/>
      <c r="AD348" s="65"/>
      <c r="AE348" s="65"/>
      <c r="AF348" s="64"/>
      <c r="AG348" s="65"/>
      <c r="AH348" s="64"/>
      <c r="AI348" s="65"/>
      <c r="AJ348" s="65"/>
      <c r="AK348" s="64"/>
      <c r="AL348" s="64"/>
      <c r="AM348" s="64"/>
      <c r="AN348" s="64">
        <f t="shared" si="271"/>
        <v>600</v>
      </c>
      <c r="AO348" s="64">
        <f t="shared" si="271"/>
        <v>600</v>
      </c>
      <c r="AP348" s="64">
        <f t="shared" si="271"/>
        <v>0</v>
      </c>
      <c r="AQ348" s="64">
        <f t="shared" si="271"/>
        <v>600</v>
      </c>
      <c r="AR348" s="64">
        <f t="shared" si="271"/>
        <v>0</v>
      </c>
      <c r="AS348" s="64">
        <f t="shared" si="271"/>
        <v>0</v>
      </c>
      <c r="AT348" s="64">
        <f t="shared" si="271"/>
        <v>600</v>
      </c>
      <c r="AU348" s="64">
        <f t="shared" si="271"/>
        <v>600</v>
      </c>
      <c r="AV348" s="64">
        <f t="shared" si="271"/>
        <v>0</v>
      </c>
      <c r="AW348" s="64">
        <f t="shared" si="271"/>
        <v>0</v>
      </c>
      <c r="AX348" s="64">
        <f t="shared" si="271"/>
        <v>600</v>
      </c>
      <c r="AY348" s="64">
        <f t="shared" si="271"/>
        <v>600</v>
      </c>
      <c r="AZ348" s="64">
        <f t="shared" si="271"/>
        <v>0</v>
      </c>
      <c r="BA348" s="64">
        <f t="shared" si="271"/>
        <v>0</v>
      </c>
      <c r="BB348" s="64">
        <f t="shared" si="271"/>
        <v>600</v>
      </c>
      <c r="BC348" s="64">
        <f t="shared" si="271"/>
        <v>600</v>
      </c>
      <c r="BD348" s="65"/>
      <c r="BE348" s="65"/>
      <c r="BF348" s="64">
        <f t="shared" si="272"/>
        <v>600</v>
      </c>
      <c r="BG348" s="64">
        <f t="shared" si="272"/>
        <v>600</v>
      </c>
      <c r="BH348" s="64">
        <f t="shared" si="272"/>
        <v>0</v>
      </c>
      <c r="BI348" s="64">
        <f t="shared" si="272"/>
        <v>0</v>
      </c>
      <c r="BJ348" s="64">
        <f t="shared" si="272"/>
        <v>600</v>
      </c>
      <c r="BK348" s="64">
        <f t="shared" si="272"/>
        <v>600</v>
      </c>
      <c r="BL348" s="64">
        <f t="shared" si="272"/>
        <v>0</v>
      </c>
      <c r="BM348" s="64">
        <f t="shared" si="272"/>
        <v>0</v>
      </c>
      <c r="BN348" s="64">
        <f t="shared" si="272"/>
        <v>600</v>
      </c>
      <c r="BO348" s="64"/>
      <c r="BP348" s="64">
        <f t="shared" si="272"/>
        <v>600</v>
      </c>
      <c r="BQ348" s="64">
        <f t="shared" si="272"/>
        <v>0</v>
      </c>
      <c r="BR348" s="64">
        <f t="shared" si="272"/>
        <v>600</v>
      </c>
      <c r="BS348" s="64">
        <f t="shared" si="272"/>
        <v>600</v>
      </c>
      <c r="BT348" s="13"/>
      <c r="BU348" s="13"/>
      <c r="BV348" s="13"/>
      <c r="BW348" s="13"/>
    </row>
    <row r="349" spans="1:75" s="14" customFormat="1" ht="88.5" customHeight="1">
      <c r="A349" s="66" t="s">
        <v>240</v>
      </c>
      <c r="B349" s="72" t="s">
        <v>139</v>
      </c>
      <c r="C349" s="72" t="s">
        <v>131</v>
      </c>
      <c r="D349" s="73" t="s">
        <v>269</v>
      </c>
      <c r="E349" s="72" t="s">
        <v>153</v>
      </c>
      <c r="F349" s="64"/>
      <c r="G349" s="64"/>
      <c r="H349" s="81"/>
      <c r="I349" s="81"/>
      <c r="J349" s="81"/>
      <c r="K349" s="81"/>
      <c r="L349" s="81"/>
      <c r="M349" s="64"/>
      <c r="N349" s="64"/>
      <c r="O349" s="64"/>
      <c r="P349" s="64"/>
      <c r="Q349" s="64"/>
      <c r="R349" s="64"/>
      <c r="S349" s="64"/>
      <c r="T349" s="64"/>
      <c r="U349" s="64"/>
      <c r="V349" s="65"/>
      <c r="W349" s="65"/>
      <c r="X349" s="64"/>
      <c r="Y349" s="64"/>
      <c r="Z349" s="65"/>
      <c r="AA349" s="64"/>
      <c r="AB349" s="64"/>
      <c r="AC349" s="65"/>
      <c r="AD349" s="65"/>
      <c r="AE349" s="65"/>
      <c r="AF349" s="64"/>
      <c r="AG349" s="65"/>
      <c r="AH349" s="64"/>
      <c r="AI349" s="65"/>
      <c r="AJ349" s="65"/>
      <c r="AK349" s="64"/>
      <c r="AL349" s="64"/>
      <c r="AM349" s="64"/>
      <c r="AN349" s="64">
        <f>AO349-AM349</f>
        <v>600</v>
      </c>
      <c r="AO349" s="64">
        <v>600</v>
      </c>
      <c r="AP349" s="64"/>
      <c r="AQ349" s="64">
        <v>600</v>
      </c>
      <c r="AR349" s="64"/>
      <c r="AS349" s="65"/>
      <c r="AT349" s="64">
        <f>AO349+AR349</f>
        <v>600</v>
      </c>
      <c r="AU349" s="64">
        <f>AQ349+AS349</f>
        <v>600</v>
      </c>
      <c r="AV349" s="65"/>
      <c r="AW349" s="65"/>
      <c r="AX349" s="64">
        <f>AT349+AV349</f>
        <v>600</v>
      </c>
      <c r="AY349" s="64">
        <f>AU349</f>
        <v>600</v>
      </c>
      <c r="AZ349" s="65"/>
      <c r="BA349" s="65"/>
      <c r="BB349" s="64">
        <f>AX349+AZ349</f>
        <v>600</v>
      </c>
      <c r="BC349" s="64">
        <f>AY349+BA349</f>
        <v>600</v>
      </c>
      <c r="BD349" s="65"/>
      <c r="BE349" s="65"/>
      <c r="BF349" s="64">
        <f>BB349+BD349</f>
        <v>600</v>
      </c>
      <c r="BG349" s="64">
        <f>BC349+BE349</f>
        <v>600</v>
      </c>
      <c r="BH349" s="65"/>
      <c r="BI349" s="65"/>
      <c r="BJ349" s="64">
        <f>BB349+BH349</f>
        <v>600</v>
      </c>
      <c r="BK349" s="64">
        <f>BC349+BI349</f>
        <v>600</v>
      </c>
      <c r="BL349" s="65"/>
      <c r="BM349" s="65"/>
      <c r="BN349" s="64">
        <f>BJ349+BL349</f>
        <v>600</v>
      </c>
      <c r="BO349" s="64"/>
      <c r="BP349" s="64">
        <f>BK349+BM349</f>
        <v>600</v>
      </c>
      <c r="BQ349" s="64">
        <f>BR349-BP349</f>
        <v>0</v>
      </c>
      <c r="BR349" s="67">
        <v>600</v>
      </c>
      <c r="BS349" s="67">
        <v>600</v>
      </c>
      <c r="BT349" s="13"/>
      <c r="BU349" s="13"/>
      <c r="BV349" s="13"/>
      <c r="BW349" s="13"/>
    </row>
    <row r="350" spans="1:75" s="16" customFormat="1" ht="16.5">
      <c r="A350" s="66"/>
      <c r="B350" s="72"/>
      <c r="C350" s="72"/>
      <c r="D350" s="124"/>
      <c r="E350" s="72"/>
      <c r="F350" s="135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4"/>
      <c r="AL350" s="64"/>
      <c r="AM350" s="64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7"/>
      <c r="BR350" s="68"/>
      <c r="BS350" s="68"/>
      <c r="BT350" s="15"/>
      <c r="BU350" s="15"/>
      <c r="BV350" s="15"/>
      <c r="BW350" s="15"/>
    </row>
    <row r="351" spans="1:75" s="16" customFormat="1" ht="56.25">
      <c r="A351" s="57" t="s">
        <v>167</v>
      </c>
      <c r="B351" s="58" t="s">
        <v>139</v>
      </c>
      <c r="C351" s="58" t="s">
        <v>159</v>
      </c>
      <c r="D351" s="70"/>
      <c r="E351" s="58"/>
      <c r="F351" s="60">
        <f aca="true" t="shared" si="273" ref="F351:V352">F352</f>
        <v>4930</v>
      </c>
      <c r="G351" s="60">
        <f t="shared" si="273"/>
        <v>417</v>
      </c>
      <c r="H351" s="60">
        <f t="shared" si="273"/>
        <v>5347</v>
      </c>
      <c r="I351" s="60">
        <f t="shared" si="273"/>
        <v>0</v>
      </c>
      <c r="J351" s="60">
        <f t="shared" si="273"/>
        <v>5745</v>
      </c>
      <c r="K351" s="60">
        <f t="shared" si="273"/>
        <v>0</v>
      </c>
      <c r="L351" s="60">
        <f t="shared" si="273"/>
        <v>0</v>
      </c>
      <c r="M351" s="60">
        <f t="shared" si="273"/>
        <v>5745</v>
      </c>
      <c r="N351" s="60">
        <f t="shared" si="273"/>
        <v>-1209</v>
      </c>
      <c r="O351" s="60">
        <f t="shared" si="273"/>
        <v>4536</v>
      </c>
      <c r="P351" s="60">
        <f t="shared" si="273"/>
        <v>0</v>
      </c>
      <c r="Q351" s="60">
        <f t="shared" si="273"/>
        <v>4536</v>
      </c>
      <c r="R351" s="60">
        <f t="shared" si="273"/>
        <v>0</v>
      </c>
      <c r="S351" s="60">
        <f t="shared" si="273"/>
        <v>0</v>
      </c>
      <c r="T351" s="60">
        <f t="shared" si="273"/>
        <v>4536</v>
      </c>
      <c r="U351" s="60">
        <f t="shared" si="273"/>
        <v>4536</v>
      </c>
      <c r="V351" s="60">
        <f t="shared" si="273"/>
        <v>0</v>
      </c>
      <c r="W351" s="60">
        <f aca="true" t="shared" si="274" ref="W351:AL352">W352</f>
        <v>0</v>
      </c>
      <c r="X351" s="60">
        <f t="shared" si="274"/>
        <v>4536</v>
      </c>
      <c r="Y351" s="60">
        <f t="shared" si="274"/>
        <v>4536</v>
      </c>
      <c r="Z351" s="60">
        <f t="shared" si="274"/>
        <v>0</v>
      </c>
      <c r="AA351" s="60">
        <f t="shared" si="274"/>
        <v>4536</v>
      </c>
      <c r="AB351" s="60">
        <f t="shared" si="274"/>
        <v>4536</v>
      </c>
      <c r="AC351" s="60">
        <f t="shared" si="274"/>
        <v>0</v>
      </c>
      <c r="AD351" s="60">
        <f t="shared" si="274"/>
        <v>0</v>
      </c>
      <c r="AE351" s="60"/>
      <c r="AF351" s="60">
        <f t="shared" si="274"/>
        <v>4536</v>
      </c>
      <c r="AG351" s="60">
        <f t="shared" si="274"/>
        <v>0</v>
      </c>
      <c r="AH351" s="60">
        <f t="shared" si="274"/>
        <v>4536</v>
      </c>
      <c r="AI351" s="60">
        <f t="shared" si="274"/>
        <v>0</v>
      </c>
      <c r="AJ351" s="60">
        <f t="shared" si="274"/>
        <v>0</v>
      </c>
      <c r="AK351" s="60">
        <f t="shared" si="274"/>
        <v>4536</v>
      </c>
      <c r="AL351" s="60">
        <f t="shared" si="274"/>
        <v>0</v>
      </c>
      <c r="AM351" s="60">
        <f aca="true" t="shared" si="275" ref="AI351:AZ352">AM352</f>
        <v>4536</v>
      </c>
      <c r="AN351" s="60">
        <f t="shared" si="275"/>
        <v>1952</v>
      </c>
      <c r="AO351" s="60">
        <f t="shared" si="275"/>
        <v>6488</v>
      </c>
      <c r="AP351" s="60">
        <f t="shared" si="275"/>
        <v>0</v>
      </c>
      <c r="AQ351" s="60">
        <f t="shared" si="275"/>
        <v>6488</v>
      </c>
      <c r="AR351" s="60">
        <f t="shared" si="275"/>
        <v>0</v>
      </c>
      <c r="AS351" s="60">
        <f t="shared" si="275"/>
        <v>0</v>
      </c>
      <c r="AT351" s="60">
        <f t="shared" si="275"/>
        <v>6488</v>
      </c>
      <c r="AU351" s="60">
        <f t="shared" si="275"/>
        <v>6488</v>
      </c>
      <c r="AV351" s="60">
        <f t="shared" si="275"/>
        <v>0</v>
      </c>
      <c r="AW351" s="60">
        <f t="shared" si="275"/>
        <v>0</v>
      </c>
      <c r="AX351" s="60">
        <f t="shared" si="275"/>
        <v>6488</v>
      </c>
      <c r="AY351" s="60">
        <f t="shared" si="275"/>
        <v>6488</v>
      </c>
      <c r="AZ351" s="60">
        <f t="shared" si="275"/>
        <v>0</v>
      </c>
      <c r="BA351" s="60">
        <f aca="true" t="shared" si="276" ref="AZ351:BC352">BA352</f>
        <v>0</v>
      </c>
      <c r="BB351" s="60">
        <f t="shared" si="276"/>
        <v>6488</v>
      </c>
      <c r="BC351" s="60">
        <f t="shared" si="276"/>
        <v>6488</v>
      </c>
      <c r="BD351" s="68"/>
      <c r="BE351" s="68"/>
      <c r="BF351" s="60">
        <f aca="true" t="shared" si="277" ref="BF351:BP352">BF352</f>
        <v>6488</v>
      </c>
      <c r="BG351" s="60">
        <f t="shared" si="277"/>
        <v>6488</v>
      </c>
      <c r="BH351" s="60">
        <f t="shared" si="277"/>
        <v>0</v>
      </c>
      <c r="BI351" s="60">
        <f t="shared" si="277"/>
        <v>0</v>
      </c>
      <c r="BJ351" s="60">
        <f t="shared" si="277"/>
        <v>6488</v>
      </c>
      <c r="BK351" s="60">
        <f t="shared" si="277"/>
        <v>6488</v>
      </c>
      <c r="BL351" s="60">
        <f t="shared" si="277"/>
        <v>0</v>
      </c>
      <c r="BM351" s="60">
        <f t="shared" si="277"/>
        <v>0</v>
      </c>
      <c r="BN351" s="60">
        <f t="shared" si="277"/>
        <v>6488</v>
      </c>
      <c r="BO351" s="60"/>
      <c r="BP351" s="60">
        <f t="shared" si="277"/>
        <v>6488</v>
      </c>
      <c r="BQ351" s="60">
        <f>BQ352+BQ356</f>
        <v>-648</v>
      </c>
      <c r="BR351" s="60">
        <f>BR352+BR356</f>
        <v>5840</v>
      </c>
      <c r="BS351" s="60">
        <f>BS352+BS356</f>
        <v>5944</v>
      </c>
      <c r="BT351" s="15"/>
      <c r="BU351" s="15"/>
      <c r="BV351" s="15"/>
      <c r="BW351" s="15"/>
    </row>
    <row r="352" spans="1:75" s="10" customFormat="1" ht="33">
      <c r="A352" s="66" t="s">
        <v>71</v>
      </c>
      <c r="B352" s="72" t="s">
        <v>139</v>
      </c>
      <c r="C352" s="72" t="s">
        <v>159</v>
      </c>
      <c r="D352" s="73" t="s">
        <v>72</v>
      </c>
      <c r="E352" s="72"/>
      <c r="F352" s="64">
        <f t="shared" si="273"/>
        <v>4930</v>
      </c>
      <c r="G352" s="64">
        <f t="shared" si="273"/>
        <v>417</v>
      </c>
      <c r="H352" s="64">
        <f t="shared" si="273"/>
        <v>5347</v>
      </c>
      <c r="I352" s="64">
        <f t="shared" si="273"/>
        <v>0</v>
      </c>
      <c r="J352" s="64">
        <f t="shared" si="273"/>
        <v>5745</v>
      </c>
      <c r="K352" s="64">
        <f t="shared" si="273"/>
        <v>0</v>
      </c>
      <c r="L352" s="64">
        <f t="shared" si="273"/>
        <v>0</v>
      </c>
      <c r="M352" s="64">
        <f t="shared" si="273"/>
        <v>5745</v>
      </c>
      <c r="N352" s="64">
        <f t="shared" si="273"/>
        <v>-1209</v>
      </c>
      <c r="O352" s="64">
        <f t="shared" si="273"/>
        <v>4536</v>
      </c>
      <c r="P352" s="64">
        <f t="shared" si="273"/>
        <v>0</v>
      </c>
      <c r="Q352" s="64">
        <f t="shared" si="273"/>
        <v>4536</v>
      </c>
      <c r="R352" s="64">
        <f t="shared" si="273"/>
        <v>0</v>
      </c>
      <c r="S352" s="64">
        <f t="shared" si="273"/>
        <v>0</v>
      </c>
      <c r="T352" s="64">
        <f t="shared" si="273"/>
        <v>4536</v>
      </c>
      <c r="U352" s="64">
        <f t="shared" si="273"/>
        <v>4536</v>
      </c>
      <c r="V352" s="64">
        <f t="shared" si="273"/>
        <v>0</v>
      </c>
      <c r="W352" s="64">
        <f t="shared" si="274"/>
        <v>0</v>
      </c>
      <c r="X352" s="64">
        <f t="shared" si="274"/>
        <v>4536</v>
      </c>
      <c r="Y352" s="64">
        <f t="shared" si="274"/>
        <v>4536</v>
      </c>
      <c r="Z352" s="64">
        <f t="shared" si="274"/>
        <v>0</v>
      </c>
      <c r="AA352" s="64">
        <f t="shared" si="274"/>
        <v>4536</v>
      </c>
      <c r="AB352" s="64">
        <f t="shared" si="274"/>
        <v>4536</v>
      </c>
      <c r="AC352" s="64">
        <f t="shared" si="274"/>
        <v>0</v>
      </c>
      <c r="AD352" s="64">
        <f t="shared" si="274"/>
        <v>0</v>
      </c>
      <c r="AE352" s="64"/>
      <c r="AF352" s="64">
        <f t="shared" si="274"/>
        <v>4536</v>
      </c>
      <c r="AG352" s="64">
        <f t="shared" si="274"/>
        <v>0</v>
      </c>
      <c r="AH352" s="64">
        <f t="shared" si="274"/>
        <v>4536</v>
      </c>
      <c r="AI352" s="64">
        <f t="shared" si="275"/>
        <v>0</v>
      </c>
      <c r="AJ352" s="64">
        <f t="shared" si="275"/>
        <v>0</v>
      </c>
      <c r="AK352" s="64">
        <f t="shared" si="275"/>
        <v>4536</v>
      </c>
      <c r="AL352" s="64">
        <f t="shared" si="275"/>
        <v>0</v>
      </c>
      <c r="AM352" s="64">
        <f t="shared" si="275"/>
        <v>4536</v>
      </c>
      <c r="AN352" s="64">
        <f t="shared" si="275"/>
        <v>1952</v>
      </c>
      <c r="AO352" s="64">
        <f t="shared" si="275"/>
        <v>6488</v>
      </c>
      <c r="AP352" s="64">
        <f t="shared" si="275"/>
        <v>0</v>
      </c>
      <c r="AQ352" s="64">
        <f t="shared" si="275"/>
        <v>6488</v>
      </c>
      <c r="AR352" s="64">
        <f t="shared" si="275"/>
        <v>0</v>
      </c>
      <c r="AS352" s="64">
        <f t="shared" si="275"/>
        <v>0</v>
      </c>
      <c r="AT352" s="64">
        <f t="shared" si="275"/>
        <v>6488</v>
      </c>
      <c r="AU352" s="64">
        <f t="shared" si="275"/>
        <v>6488</v>
      </c>
      <c r="AV352" s="64">
        <f t="shared" si="275"/>
        <v>0</v>
      </c>
      <c r="AW352" s="64">
        <f t="shared" si="275"/>
        <v>0</v>
      </c>
      <c r="AX352" s="64">
        <f t="shared" si="275"/>
        <v>6488</v>
      </c>
      <c r="AY352" s="64">
        <f t="shared" si="275"/>
        <v>6488</v>
      </c>
      <c r="AZ352" s="64">
        <f t="shared" si="276"/>
        <v>0</v>
      </c>
      <c r="BA352" s="64">
        <f t="shared" si="276"/>
        <v>0</v>
      </c>
      <c r="BB352" s="64">
        <f t="shared" si="276"/>
        <v>6488</v>
      </c>
      <c r="BC352" s="64">
        <f t="shared" si="276"/>
        <v>6488</v>
      </c>
      <c r="BD352" s="55"/>
      <c r="BE352" s="55"/>
      <c r="BF352" s="64">
        <f t="shared" si="277"/>
        <v>6488</v>
      </c>
      <c r="BG352" s="64">
        <f t="shared" si="277"/>
        <v>6488</v>
      </c>
      <c r="BH352" s="64">
        <f t="shared" si="277"/>
        <v>0</v>
      </c>
      <c r="BI352" s="64">
        <f t="shared" si="277"/>
        <v>0</v>
      </c>
      <c r="BJ352" s="64">
        <f t="shared" si="277"/>
        <v>6488</v>
      </c>
      <c r="BK352" s="64">
        <f t="shared" si="277"/>
        <v>6488</v>
      </c>
      <c r="BL352" s="64">
        <f t="shared" si="277"/>
        <v>0</v>
      </c>
      <c r="BM352" s="64">
        <f t="shared" si="277"/>
        <v>0</v>
      </c>
      <c r="BN352" s="64">
        <f t="shared" si="277"/>
        <v>6488</v>
      </c>
      <c r="BO352" s="64"/>
      <c r="BP352" s="64">
        <f t="shared" si="277"/>
        <v>6488</v>
      </c>
      <c r="BQ352" s="64">
        <f>BQ353+BQ354+BQ355</f>
        <v>-1071</v>
      </c>
      <c r="BR352" s="64">
        <f>BR353+BR354+BR355</f>
        <v>5417</v>
      </c>
      <c r="BS352" s="64">
        <f>BS353+BS354+BS355</f>
        <v>5417</v>
      </c>
      <c r="BT352" s="9"/>
      <c r="BU352" s="9"/>
      <c r="BV352" s="9"/>
      <c r="BW352" s="9"/>
    </row>
    <row r="353" spans="1:75" s="25" customFormat="1" ht="35.25" customHeight="1">
      <c r="A353" s="66" t="s">
        <v>132</v>
      </c>
      <c r="B353" s="72" t="s">
        <v>139</v>
      </c>
      <c r="C353" s="72" t="s">
        <v>159</v>
      </c>
      <c r="D353" s="73" t="s">
        <v>72</v>
      </c>
      <c r="E353" s="72" t="s">
        <v>133</v>
      </c>
      <c r="F353" s="64">
        <v>4930</v>
      </c>
      <c r="G353" s="64">
        <f>H353-F353</f>
        <v>417</v>
      </c>
      <c r="H353" s="81">
        <f>2681+2666</f>
        <v>5347</v>
      </c>
      <c r="I353" s="81"/>
      <c r="J353" s="81">
        <f>2890+2855</f>
        <v>5745</v>
      </c>
      <c r="K353" s="136"/>
      <c r="L353" s="136"/>
      <c r="M353" s="64">
        <v>5745</v>
      </c>
      <c r="N353" s="64">
        <f>O353-M353</f>
        <v>-1209</v>
      </c>
      <c r="O353" s="64">
        <f>2350+2186</f>
        <v>4536</v>
      </c>
      <c r="P353" s="64"/>
      <c r="Q353" s="64">
        <f>2350+2186</f>
        <v>4536</v>
      </c>
      <c r="R353" s="117"/>
      <c r="S353" s="117"/>
      <c r="T353" s="64">
        <f>O353+R353</f>
        <v>4536</v>
      </c>
      <c r="U353" s="64">
        <f>Q353+S353</f>
        <v>4536</v>
      </c>
      <c r="V353" s="117"/>
      <c r="W353" s="117"/>
      <c r="X353" s="64">
        <f>T353+V353</f>
        <v>4536</v>
      </c>
      <c r="Y353" s="64">
        <f>U353+W353</f>
        <v>4536</v>
      </c>
      <c r="Z353" s="117"/>
      <c r="AA353" s="64">
        <f>X353+Z353</f>
        <v>4536</v>
      </c>
      <c r="AB353" s="64">
        <f>Y353</f>
        <v>4536</v>
      </c>
      <c r="AC353" s="117"/>
      <c r="AD353" s="117"/>
      <c r="AE353" s="117"/>
      <c r="AF353" s="64">
        <f>AA353+AC353</f>
        <v>4536</v>
      </c>
      <c r="AG353" s="117"/>
      <c r="AH353" s="64">
        <f>AB353</f>
        <v>4536</v>
      </c>
      <c r="AI353" s="117"/>
      <c r="AJ353" s="117"/>
      <c r="AK353" s="64">
        <f>AF353+AI353</f>
        <v>4536</v>
      </c>
      <c r="AL353" s="64">
        <f>AG353</f>
        <v>0</v>
      </c>
      <c r="AM353" s="64">
        <f>AH353+AJ353</f>
        <v>4536</v>
      </c>
      <c r="AN353" s="64">
        <f>AO353-AM353</f>
        <v>1952</v>
      </c>
      <c r="AO353" s="64">
        <f>3318+3170</f>
        <v>6488</v>
      </c>
      <c r="AP353" s="64"/>
      <c r="AQ353" s="64">
        <f>3318+3170</f>
        <v>6488</v>
      </c>
      <c r="AR353" s="64"/>
      <c r="AS353" s="117"/>
      <c r="AT353" s="64">
        <f>AO353+AR353</f>
        <v>6488</v>
      </c>
      <c r="AU353" s="64">
        <f>AQ353+AS353</f>
        <v>6488</v>
      </c>
      <c r="AV353" s="117"/>
      <c r="AW353" s="117"/>
      <c r="AX353" s="64">
        <f>AT353+AV353</f>
        <v>6488</v>
      </c>
      <c r="AY353" s="64">
        <f>AU353</f>
        <v>6488</v>
      </c>
      <c r="AZ353" s="117"/>
      <c r="BA353" s="117"/>
      <c r="BB353" s="64">
        <f>AX353+AZ353</f>
        <v>6488</v>
      </c>
      <c r="BC353" s="64">
        <f>AY353+BA353</f>
        <v>6488</v>
      </c>
      <c r="BD353" s="117"/>
      <c r="BE353" s="117"/>
      <c r="BF353" s="64">
        <f>BB353+BD353</f>
        <v>6488</v>
      </c>
      <c r="BG353" s="64">
        <f>BC353+BE353</f>
        <v>6488</v>
      </c>
      <c r="BH353" s="117"/>
      <c r="BI353" s="117"/>
      <c r="BJ353" s="64">
        <f>BB353+BH353</f>
        <v>6488</v>
      </c>
      <c r="BK353" s="64">
        <f>BC353+BI353</f>
        <v>6488</v>
      </c>
      <c r="BL353" s="117"/>
      <c r="BM353" s="117"/>
      <c r="BN353" s="64">
        <f>BJ353+BL353</f>
        <v>6488</v>
      </c>
      <c r="BO353" s="64"/>
      <c r="BP353" s="64">
        <f>BK353+BM353</f>
        <v>6488</v>
      </c>
      <c r="BQ353" s="64">
        <f>BR353-BP353</f>
        <v>-6488</v>
      </c>
      <c r="BR353" s="117"/>
      <c r="BS353" s="117"/>
      <c r="BT353" s="24"/>
      <c r="BU353" s="24"/>
      <c r="BV353" s="24"/>
      <c r="BW353" s="24"/>
    </row>
    <row r="354" spans="1:75" s="25" customFormat="1" ht="84" customHeight="1">
      <c r="A354" s="66" t="s">
        <v>314</v>
      </c>
      <c r="B354" s="72" t="s">
        <v>139</v>
      </c>
      <c r="C354" s="72" t="s">
        <v>159</v>
      </c>
      <c r="D354" s="73" t="s">
        <v>72</v>
      </c>
      <c r="E354" s="72" t="s">
        <v>383</v>
      </c>
      <c r="F354" s="64"/>
      <c r="G354" s="64"/>
      <c r="H354" s="81"/>
      <c r="I354" s="81"/>
      <c r="J354" s="81"/>
      <c r="K354" s="136"/>
      <c r="L354" s="136"/>
      <c r="M354" s="64"/>
      <c r="N354" s="64"/>
      <c r="O354" s="64"/>
      <c r="P354" s="64"/>
      <c r="Q354" s="64"/>
      <c r="R354" s="117"/>
      <c r="S354" s="117"/>
      <c r="T354" s="64"/>
      <c r="U354" s="64"/>
      <c r="V354" s="117"/>
      <c r="W354" s="117"/>
      <c r="X354" s="64"/>
      <c r="Y354" s="64"/>
      <c r="Z354" s="117"/>
      <c r="AA354" s="64"/>
      <c r="AB354" s="64"/>
      <c r="AC354" s="117"/>
      <c r="AD354" s="117"/>
      <c r="AE354" s="117"/>
      <c r="AF354" s="64"/>
      <c r="AG354" s="117"/>
      <c r="AH354" s="64"/>
      <c r="AI354" s="117"/>
      <c r="AJ354" s="117"/>
      <c r="AK354" s="64"/>
      <c r="AL354" s="64"/>
      <c r="AM354" s="64"/>
      <c r="AN354" s="64"/>
      <c r="AO354" s="64"/>
      <c r="AP354" s="64"/>
      <c r="AQ354" s="64"/>
      <c r="AR354" s="64"/>
      <c r="AS354" s="117"/>
      <c r="AT354" s="64"/>
      <c r="AU354" s="64"/>
      <c r="AV354" s="117"/>
      <c r="AW354" s="117"/>
      <c r="AX354" s="64"/>
      <c r="AY354" s="64"/>
      <c r="AZ354" s="117"/>
      <c r="BA354" s="117"/>
      <c r="BB354" s="64"/>
      <c r="BC354" s="64"/>
      <c r="BD354" s="117"/>
      <c r="BE354" s="117"/>
      <c r="BF354" s="64"/>
      <c r="BG354" s="64"/>
      <c r="BH354" s="117"/>
      <c r="BI354" s="117"/>
      <c r="BJ354" s="64"/>
      <c r="BK354" s="64"/>
      <c r="BL354" s="117"/>
      <c r="BM354" s="117"/>
      <c r="BN354" s="64"/>
      <c r="BO354" s="64"/>
      <c r="BP354" s="64"/>
      <c r="BQ354" s="64">
        <f>BR354-BP354</f>
        <v>5407</v>
      </c>
      <c r="BR354" s="64">
        <f>2125+3282</f>
        <v>5407</v>
      </c>
      <c r="BS354" s="64">
        <f>2125+3282</f>
        <v>5407</v>
      </c>
      <c r="BT354" s="24"/>
      <c r="BU354" s="24"/>
      <c r="BV354" s="24"/>
      <c r="BW354" s="24"/>
    </row>
    <row r="355" spans="1:75" s="25" customFormat="1" ht="103.5" customHeight="1">
      <c r="A355" s="66" t="s">
        <v>389</v>
      </c>
      <c r="B355" s="72" t="s">
        <v>139</v>
      </c>
      <c r="C355" s="72" t="s">
        <v>159</v>
      </c>
      <c r="D355" s="73" t="s">
        <v>72</v>
      </c>
      <c r="E355" s="72" t="s">
        <v>384</v>
      </c>
      <c r="F355" s="64"/>
      <c r="G355" s="64"/>
      <c r="H355" s="81"/>
      <c r="I355" s="81"/>
      <c r="J355" s="81"/>
      <c r="K355" s="136"/>
      <c r="L355" s="136"/>
      <c r="M355" s="64"/>
      <c r="N355" s="64"/>
      <c r="O355" s="64"/>
      <c r="P355" s="64"/>
      <c r="Q355" s="64"/>
      <c r="R355" s="117"/>
      <c r="S355" s="117"/>
      <c r="T355" s="64"/>
      <c r="U355" s="64"/>
      <c r="V355" s="117"/>
      <c r="W355" s="117"/>
      <c r="X355" s="64"/>
      <c r="Y355" s="64"/>
      <c r="Z355" s="117"/>
      <c r="AA355" s="64"/>
      <c r="AB355" s="64"/>
      <c r="AC355" s="117"/>
      <c r="AD355" s="117"/>
      <c r="AE355" s="117"/>
      <c r="AF355" s="64"/>
      <c r="AG355" s="117"/>
      <c r="AH355" s="64"/>
      <c r="AI355" s="117"/>
      <c r="AJ355" s="117"/>
      <c r="AK355" s="64"/>
      <c r="AL355" s="64"/>
      <c r="AM355" s="64"/>
      <c r="AN355" s="64"/>
      <c r="AO355" s="64"/>
      <c r="AP355" s="64"/>
      <c r="AQ355" s="64"/>
      <c r="AR355" s="64"/>
      <c r="AS355" s="117"/>
      <c r="AT355" s="64"/>
      <c r="AU355" s="64"/>
      <c r="AV355" s="117"/>
      <c r="AW355" s="117"/>
      <c r="AX355" s="64"/>
      <c r="AY355" s="64"/>
      <c r="AZ355" s="117"/>
      <c r="BA355" s="117"/>
      <c r="BB355" s="64"/>
      <c r="BC355" s="64"/>
      <c r="BD355" s="117"/>
      <c r="BE355" s="117"/>
      <c r="BF355" s="64"/>
      <c r="BG355" s="64"/>
      <c r="BH355" s="117"/>
      <c r="BI355" s="117"/>
      <c r="BJ355" s="64"/>
      <c r="BK355" s="64"/>
      <c r="BL355" s="117"/>
      <c r="BM355" s="117"/>
      <c r="BN355" s="64"/>
      <c r="BO355" s="64"/>
      <c r="BP355" s="64"/>
      <c r="BQ355" s="64">
        <f>BR355-BP355</f>
        <v>10</v>
      </c>
      <c r="BR355" s="67">
        <v>10</v>
      </c>
      <c r="BS355" s="67">
        <v>10</v>
      </c>
      <c r="BT355" s="24"/>
      <c r="BU355" s="24"/>
      <c r="BV355" s="24"/>
      <c r="BW355" s="24"/>
    </row>
    <row r="356" spans="1:75" s="25" customFormat="1" ht="42.75" customHeight="1">
      <c r="A356" s="66" t="s">
        <v>124</v>
      </c>
      <c r="B356" s="72" t="s">
        <v>139</v>
      </c>
      <c r="C356" s="72" t="s">
        <v>159</v>
      </c>
      <c r="D356" s="73" t="s">
        <v>125</v>
      </c>
      <c r="E356" s="72"/>
      <c r="F356" s="64"/>
      <c r="G356" s="64"/>
      <c r="H356" s="81"/>
      <c r="I356" s="81"/>
      <c r="J356" s="81"/>
      <c r="K356" s="136"/>
      <c r="L356" s="136"/>
      <c r="M356" s="64"/>
      <c r="N356" s="64"/>
      <c r="O356" s="64"/>
      <c r="P356" s="64"/>
      <c r="Q356" s="64"/>
      <c r="R356" s="117"/>
      <c r="S356" s="117"/>
      <c r="T356" s="64"/>
      <c r="U356" s="64"/>
      <c r="V356" s="117"/>
      <c r="W356" s="117"/>
      <c r="X356" s="64"/>
      <c r="Y356" s="64"/>
      <c r="Z356" s="117"/>
      <c r="AA356" s="64"/>
      <c r="AB356" s="64"/>
      <c r="AC356" s="117"/>
      <c r="AD356" s="117"/>
      <c r="AE356" s="117"/>
      <c r="AF356" s="64"/>
      <c r="AG356" s="117"/>
      <c r="AH356" s="64"/>
      <c r="AI356" s="117"/>
      <c r="AJ356" s="117"/>
      <c r="AK356" s="64"/>
      <c r="AL356" s="64"/>
      <c r="AM356" s="64"/>
      <c r="AN356" s="64"/>
      <c r="AO356" s="64"/>
      <c r="AP356" s="64"/>
      <c r="AQ356" s="64"/>
      <c r="AR356" s="64"/>
      <c r="AS356" s="117"/>
      <c r="AT356" s="64"/>
      <c r="AU356" s="64"/>
      <c r="AV356" s="117"/>
      <c r="AW356" s="117"/>
      <c r="AX356" s="64"/>
      <c r="AY356" s="64"/>
      <c r="AZ356" s="117"/>
      <c r="BA356" s="117"/>
      <c r="BB356" s="64"/>
      <c r="BC356" s="64"/>
      <c r="BD356" s="117"/>
      <c r="BE356" s="117"/>
      <c r="BF356" s="64"/>
      <c r="BG356" s="64"/>
      <c r="BH356" s="117"/>
      <c r="BI356" s="117"/>
      <c r="BJ356" s="64"/>
      <c r="BK356" s="64"/>
      <c r="BL356" s="117"/>
      <c r="BM356" s="117"/>
      <c r="BN356" s="64"/>
      <c r="BO356" s="64"/>
      <c r="BP356" s="64"/>
      <c r="BQ356" s="64">
        <f aca="true" t="shared" si="278" ref="BQ356:BS357">BQ357</f>
        <v>423</v>
      </c>
      <c r="BR356" s="64">
        <f t="shared" si="278"/>
        <v>423</v>
      </c>
      <c r="BS356" s="64">
        <f t="shared" si="278"/>
        <v>527</v>
      </c>
      <c r="BT356" s="24"/>
      <c r="BU356" s="24"/>
      <c r="BV356" s="24"/>
      <c r="BW356" s="24"/>
    </row>
    <row r="357" spans="1:75" s="25" customFormat="1" ht="50.25" customHeight="1">
      <c r="A357" s="66" t="s">
        <v>406</v>
      </c>
      <c r="B357" s="72" t="s">
        <v>139</v>
      </c>
      <c r="C357" s="72" t="s">
        <v>159</v>
      </c>
      <c r="D357" s="73" t="s">
        <v>403</v>
      </c>
      <c r="E357" s="72"/>
      <c r="F357" s="64"/>
      <c r="G357" s="64"/>
      <c r="H357" s="81"/>
      <c r="I357" s="81"/>
      <c r="J357" s="81"/>
      <c r="K357" s="136"/>
      <c r="L357" s="136"/>
      <c r="M357" s="64"/>
      <c r="N357" s="64"/>
      <c r="O357" s="64"/>
      <c r="P357" s="64"/>
      <c r="Q357" s="64"/>
      <c r="R357" s="117"/>
      <c r="S357" s="117"/>
      <c r="T357" s="64"/>
      <c r="U357" s="64"/>
      <c r="V357" s="117"/>
      <c r="W357" s="117"/>
      <c r="X357" s="64"/>
      <c r="Y357" s="64"/>
      <c r="Z357" s="117"/>
      <c r="AA357" s="64"/>
      <c r="AB357" s="64"/>
      <c r="AC357" s="117"/>
      <c r="AD357" s="117"/>
      <c r="AE357" s="117"/>
      <c r="AF357" s="64"/>
      <c r="AG357" s="117"/>
      <c r="AH357" s="64"/>
      <c r="AI357" s="117"/>
      <c r="AJ357" s="117"/>
      <c r="AK357" s="64"/>
      <c r="AL357" s="64"/>
      <c r="AM357" s="64"/>
      <c r="AN357" s="64"/>
      <c r="AO357" s="64"/>
      <c r="AP357" s="64"/>
      <c r="AQ357" s="64"/>
      <c r="AR357" s="64"/>
      <c r="AS357" s="117"/>
      <c r="AT357" s="64"/>
      <c r="AU357" s="64"/>
      <c r="AV357" s="117"/>
      <c r="AW357" s="117"/>
      <c r="AX357" s="64"/>
      <c r="AY357" s="64"/>
      <c r="AZ357" s="117"/>
      <c r="BA357" s="117"/>
      <c r="BB357" s="64"/>
      <c r="BC357" s="64"/>
      <c r="BD357" s="117"/>
      <c r="BE357" s="117"/>
      <c r="BF357" s="64"/>
      <c r="BG357" s="64"/>
      <c r="BH357" s="117"/>
      <c r="BI357" s="117"/>
      <c r="BJ357" s="64"/>
      <c r="BK357" s="64"/>
      <c r="BL357" s="117"/>
      <c r="BM357" s="117"/>
      <c r="BN357" s="64"/>
      <c r="BO357" s="64"/>
      <c r="BP357" s="64"/>
      <c r="BQ357" s="64">
        <f t="shared" si="278"/>
        <v>423</v>
      </c>
      <c r="BR357" s="64">
        <f t="shared" si="278"/>
        <v>423</v>
      </c>
      <c r="BS357" s="64">
        <f t="shared" si="278"/>
        <v>527</v>
      </c>
      <c r="BT357" s="24"/>
      <c r="BU357" s="24"/>
      <c r="BV357" s="24"/>
      <c r="BW357" s="24"/>
    </row>
    <row r="358" spans="1:75" s="25" customFormat="1" ht="96" customHeight="1">
      <c r="A358" s="66" t="s">
        <v>389</v>
      </c>
      <c r="B358" s="72" t="s">
        <v>139</v>
      </c>
      <c r="C358" s="72" t="s">
        <v>159</v>
      </c>
      <c r="D358" s="73" t="s">
        <v>403</v>
      </c>
      <c r="E358" s="72" t="s">
        <v>384</v>
      </c>
      <c r="F358" s="64"/>
      <c r="G358" s="64"/>
      <c r="H358" s="81"/>
      <c r="I358" s="81"/>
      <c r="J358" s="81"/>
      <c r="K358" s="136"/>
      <c r="L358" s="136"/>
      <c r="M358" s="64"/>
      <c r="N358" s="64"/>
      <c r="O358" s="64"/>
      <c r="P358" s="64"/>
      <c r="Q358" s="64"/>
      <c r="R358" s="117"/>
      <c r="S358" s="117"/>
      <c r="T358" s="64"/>
      <c r="U358" s="64"/>
      <c r="V358" s="117"/>
      <c r="W358" s="117"/>
      <c r="X358" s="64"/>
      <c r="Y358" s="64"/>
      <c r="Z358" s="117"/>
      <c r="AA358" s="64"/>
      <c r="AB358" s="64"/>
      <c r="AC358" s="117"/>
      <c r="AD358" s="117"/>
      <c r="AE358" s="117"/>
      <c r="AF358" s="64"/>
      <c r="AG358" s="117"/>
      <c r="AH358" s="64"/>
      <c r="AI358" s="117"/>
      <c r="AJ358" s="117"/>
      <c r="AK358" s="64"/>
      <c r="AL358" s="64"/>
      <c r="AM358" s="64"/>
      <c r="AN358" s="64"/>
      <c r="AO358" s="64"/>
      <c r="AP358" s="64"/>
      <c r="AQ358" s="64"/>
      <c r="AR358" s="64"/>
      <c r="AS358" s="117"/>
      <c r="AT358" s="64"/>
      <c r="AU358" s="64"/>
      <c r="AV358" s="117"/>
      <c r="AW358" s="117"/>
      <c r="AX358" s="64"/>
      <c r="AY358" s="64"/>
      <c r="AZ358" s="117"/>
      <c r="BA358" s="117"/>
      <c r="BB358" s="64"/>
      <c r="BC358" s="64"/>
      <c r="BD358" s="117"/>
      <c r="BE358" s="117"/>
      <c r="BF358" s="64"/>
      <c r="BG358" s="64"/>
      <c r="BH358" s="117"/>
      <c r="BI358" s="117"/>
      <c r="BJ358" s="64"/>
      <c r="BK358" s="64"/>
      <c r="BL358" s="117"/>
      <c r="BM358" s="117"/>
      <c r="BN358" s="64"/>
      <c r="BO358" s="64"/>
      <c r="BP358" s="64"/>
      <c r="BQ358" s="64">
        <f>BR358-BP358</f>
        <v>423</v>
      </c>
      <c r="BR358" s="64">
        <v>423</v>
      </c>
      <c r="BS358" s="64">
        <v>527</v>
      </c>
      <c r="BT358" s="24"/>
      <c r="BU358" s="24"/>
      <c r="BV358" s="24"/>
      <c r="BW358" s="24"/>
    </row>
    <row r="359" spans="1:75" s="25" customFormat="1" ht="18" customHeight="1">
      <c r="A359" s="66"/>
      <c r="B359" s="72"/>
      <c r="C359" s="72"/>
      <c r="D359" s="73"/>
      <c r="E359" s="72"/>
      <c r="F359" s="137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8"/>
      <c r="AL359" s="118"/>
      <c r="AM359" s="118"/>
      <c r="AN359" s="117"/>
      <c r="AO359" s="117"/>
      <c r="AP359" s="117"/>
      <c r="AQ359" s="117"/>
      <c r="AR359" s="117"/>
      <c r="AS359" s="117"/>
      <c r="AT359" s="117"/>
      <c r="AU359" s="117"/>
      <c r="AV359" s="117"/>
      <c r="AW359" s="117"/>
      <c r="AX359" s="117"/>
      <c r="AY359" s="117"/>
      <c r="AZ359" s="117"/>
      <c r="BA359" s="117"/>
      <c r="BB359" s="117"/>
      <c r="BC359" s="117"/>
      <c r="BD359" s="117"/>
      <c r="BE359" s="117"/>
      <c r="BF359" s="117"/>
      <c r="BG359" s="117"/>
      <c r="BH359" s="117"/>
      <c r="BI359" s="117"/>
      <c r="BJ359" s="117"/>
      <c r="BK359" s="117"/>
      <c r="BL359" s="117"/>
      <c r="BM359" s="117"/>
      <c r="BN359" s="117"/>
      <c r="BO359" s="117"/>
      <c r="BP359" s="117"/>
      <c r="BQ359" s="119"/>
      <c r="BR359" s="117"/>
      <c r="BS359" s="117"/>
      <c r="BT359" s="24"/>
      <c r="BU359" s="24"/>
      <c r="BV359" s="24"/>
      <c r="BW359" s="24"/>
    </row>
    <row r="360" spans="1:75" s="25" customFormat="1" ht="37.5">
      <c r="A360" s="57" t="s">
        <v>169</v>
      </c>
      <c r="B360" s="58" t="s">
        <v>139</v>
      </c>
      <c r="C360" s="58" t="s">
        <v>151</v>
      </c>
      <c r="D360" s="70"/>
      <c r="E360" s="58"/>
      <c r="F360" s="71">
        <f aca="true" t="shared" si="279" ref="F360:V361">F361</f>
        <v>43777</v>
      </c>
      <c r="G360" s="71">
        <f t="shared" si="279"/>
        <v>674</v>
      </c>
      <c r="H360" s="71">
        <f t="shared" si="279"/>
        <v>44451</v>
      </c>
      <c r="I360" s="71">
        <f t="shared" si="279"/>
        <v>0</v>
      </c>
      <c r="J360" s="71">
        <f t="shared" si="279"/>
        <v>50448</v>
      </c>
      <c r="K360" s="71">
        <f t="shared" si="279"/>
        <v>0</v>
      </c>
      <c r="L360" s="71">
        <f t="shared" si="279"/>
        <v>0</v>
      </c>
      <c r="M360" s="71">
        <f t="shared" si="279"/>
        <v>50448</v>
      </c>
      <c r="N360" s="71">
        <f t="shared" si="279"/>
        <v>-13658</v>
      </c>
      <c r="O360" s="71">
        <f t="shared" si="279"/>
        <v>36790</v>
      </c>
      <c r="P360" s="71">
        <f t="shared" si="279"/>
        <v>0</v>
      </c>
      <c r="Q360" s="71">
        <f t="shared" si="279"/>
        <v>36790</v>
      </c>
      <c r="R360" s="71">
        <f t="shared" si="279"/>
        <v>0</v>
      </c>
      <c r="S360" s="71">
        <f t="shared" si="279"/>
        <v>0</v>
      </c>
      <c r="T360" s="71">
        <f t="shared" si="279"/>
        <v>36790</v>
      </c>
      <c r="U360" s="71">
        <f t="shared" si="279"/>
        <v>36790</v>
      </c>
      <c r="V360" s="71">
        <f t="shared" si="279"/>
        <v>0</v>
      </c>
      <c r="W360" s="71">
        <f aca="true" t="shared" si="280" ref="W360:AL361">W361</f>
        <v>0</v>
      </c>
      <c r="X360" s="71">
        <f t="shared" si="280"/>
        <v>36790</v>
      </c>
      <c r="Y360" s="71">
        <f t="shared" si="280"/>
        <v>36790</v>
      </c>
      <c r="Z360" s="71">
        <f t="shared" si="280"/>
        <v>0</v>
      </c>
      <c r="AA360" s="71">
        <f t="shared" si="280"/>
        <v>36790</v>
      </c>
      <c r="AB360" s="71">
        <f t="shared" si="280"/>
        <v>36790</v>
      </c>
      <c r="AC360" s="71">
        <f t="shared" si="280"/>
        <v>0</v>
      </c>
      <c r="AD360" s="71">
        <f t="shared" si="280"/>
        <v>0</v>
      </c>
      <c r="AE360" s="71"/>
      <c r="AF360" s="71">
        <f t="shared" si="280"/>
        <v>36790</v>
      </c>
      <c r="AG360" s="71">
        <f t="shared" si="280"/>
        <v>0</v>
      </c>
      <c r="AH360" s="71">
        <f t="shared" si="280"/>
        <v>36790</v>
      </c>
      <c r="AI360" s="71">
        <f t="shared" si="280"/>
        <v>0</v>
      </c>
      <c r="AJ360" s="71">
        <f t="shared" si="280"/>
        <v>0</v>
      </c>
      <c r="AK360" s="71">
        <f t="shared" si="280"/>
        <v>36790</v>
      </c>
      <c r="AL360" s="71">
        <f t="shared" si="280"/>
        <v>0</v>
      </c>
      <c r="AM360" s="71">
        <f aca="true" t="shared" si="281" ref="AI360:AZ361">AM361</f>
        <v>36790</v>
      </c>
      <c r="AN360" s="71">
        <f t="shared" si="281"/>
        <v>5811</v>
      </c>
      <c r="AO360" s="71">
        <f t="shared" si="281"/>
        <v>42601</v>
      </c>
      <c r="AP360" s="71">
        <f t="shared" si="281"/>
        <v>0</v>
      </c>
      <c r="AQ360" s="71">
        <f t="shared" si="281"/>
        <v>42601</v>
      </c>
      <c r="AR360" s="71">
        <f t="shared" si="281"/>
        <v>0</v>
      </c>
      <c r="AS360" s="71">
        <f t="shared" si="281"/>
        <v>0</v>
      </c>
      <c r="AT360" s="71">
        <f t="shared" si="281"/>
        <v>42601</v>
      </c>
      <c r="AU360" s="71">
        <f t="shared" si="281"/>
        <v>42601</v>
      </c>
      <c r="AV360" s="71">
        <f t="shared" si="281"/>
        <v>0</v>
      </c>
      <c r="AW360" s="71">
        <f t="shared" si="281"/>
        <v>0</v>
      </c>
      <c r="AX360" s="71">
        <f t="shared" si="281"/>
        <v>42601</v>
      </c>
      <c r="AY360" s="71">
        <f t="shared" si="281"/>
        <v>42601</v>
      </c>
      <c r="AZ360" s="71">
        <f t="shared" si="281"/>
        <v>0</v>
      </c>
      <c r="BA360" s="71">
        <f aca="true" t="shared" si="282" ref="AZ360:BC361">BA361</f>
        <v>0</v>
      </c>
      <c r="BB360" s="71">
        <f t="shared" si="282"/>
        <v>42601</v>
      </c>
      <c r="BC360" s="71">
        <f t="shared" si="282"/>
        <v>42601</v>
      </c>
      <c r="BD360" s="117"/>
      <c r="BE360" s="117"/>
      <c r="BF360" s="71">
        <f aca="true" t="shared" si="283" ref="BF360:BS361">BF361</f>
        <v>42601</v>
      </c>
      <c r="BG360" s="71">
        <f t="shared" si="283"/>
        <v>42601</v>
      </c>
      <c r="BH360" s="71">
        <f t="shared" si="283"/>
        <v>0</v>
      </c>
      <c r="BI360" s="71">
        <f t="shared" si="283"/>
        <v>0</v>
      </c>
      <c r="BJ360" s="71">
        <f t="shared" si="283"/>
        <v>42601</v>
      </c>
      <c r="BK360" s="71">
        <f t="shared" si="283"/>
        <v>42601</v>
      </c>
      <c r="BL360" s="71">
        <f t="shared" si="283"/>
        <v>0</v>
      </c>
      <c r="BM360" s="71">
        <f t="shared" si="283"/>
        <v>0</v>
      </c>
      <c r="BN360" s="71">
        <f t="shared" si="283"/>
        <v>42601</v>
      </c>
      <c r="BO360" s="71"/>
      <c r="BP360" s="71">
        <f t="shared" si="283"/>
        <v>42601</v>
      </c>
      <c r="BQ360" s="71">
        <f t="shared" si="283"/>
        <v>1922</v>
      </c>
      <c r="BR360" s="71">
        <f t="shared" si="283"/>
        <v>44523</v>
      </c>
      <c r="BS360" s="71">
        <f t="shared" si="283"/>
        <v>44523</v>
      </c>
      <c r="BT360" s="24"/>
      <c r="BU360" s="24"/>
      <c r="BV360" s="24"/>
      <c r="BW360" s="24"/>
    </row>
    <row r="361" spans="1:75" s="25" customFormat="1" ht="21" customHeight="1">
      <c r="A361" s="66" t="s">
        <v>73</v>
      </c>
      <c r="B361" s="72" t="s">
        <v>139</v>
      </c>
      <c r="C361" s="72" t="s">
        <v>151</v>
      </c>
      <c r="D361" s="73" t="s">
        <v>74</v>
      </c>
      <c r="E361" s="72"/>
      <c r="F361" s="74">
        <f t="shared" si="279"/>
        <v>43777</v>
      </c>
      <c r="G361" s="74">
        <f t="shared" si="279"/>
        <v>674</v>
      </c>
      <c r="H361" s="74">
        <f t="shared" si="279"/>
        <v>44451</v>
      </c>
      <c r="I361" s="74">
        <f t="shared" si="279"/>
        <v>0</v>
      </c>
      <c r="J361" s="74">
        <f t="shared" si="279"/>
        <v>50448</v>
      </c>
      <c r="K361" s="74">
        <f t="shared" si="279"/>
        <v>0</v>
      </c>
      <c r="L361" s="74">
        <f t="shared" si="279"/>
        <v>0</v>
      </c>
      <c r="M361" s="74">
        <f t="shared" si="279"/>
        <v>50448</v>
      </c>
      <c r="N361" s="74">
        <f t="shared" si="279"/>
        <v>-13658</v>
      </c>
      <c r="O361" s="74">
        <f t="shared" si="279"/>
        <v>36790</v>
      </c>
      <c r="P361" s="74">
        <f t="shared" si="279"/>
        <v>0</v>
      </c>
      <c r="Q361" s="74">
        <f t="shared" si="279"/>
        <v>36790</v>
      </c>
      <c r="R361" s="74">
        <f t="shared" si="279"/>
        <v>0</v>
      </c>
      <c r="S361" s="74">
        <f t="shared" si="279"/>
        <v>0</v>
      </c>
      <c r="T361" s="74">
        <f t="shared" si="279"/>
        <v>36790</v>
      </c>
      <c r="U361" s="74">
        <f t="shared" si="279"/>
        <v>36790</v>
      </c>
      <c r="V361" s="74">
        <f t="shared" si="279"/>
        <v>0</v>
      </c>
      <c r="W361" s="74">
        <f t="shared" si="280"/>
        <v>0</v>
      </c>
      <c r="X361" s="74">
        <f t="shared" si="280"/>
        <v>36790</v>
      </c>
      <c r="Y361" s="74">
        <f t="shared" si="280"/>
        <v>36790</v>
      </c>
      <c r="Z361" s="74">
        <f t="shared" si="280"/>
        <v>0</v>
      </c>
      <c r="AA361" s="74">
        <f t="shared" si="280"/>
        <v>36790</v>
      </c>
      <c r="AB361" s="74">
        <f t="shared" si="280"/>
        <v>36790</v>
      </c>
      <c r="AC361" s="74">
        <f t="shared" si="280"/>
        <v>0</v>
      </c>
      <c r="AD361" s="74">
        <f t="shared" si="280"/>
        <v>0</v>
      </c>
      <c r="AE361" s="74"/>
      <c r="AF361" s="74">
        <f t="shared" si="280"/>
        <v>36790</v>
      </c>
      <c r="AG361" s="74">
        <f t="shared" si="280"/>
        <v>0</v>
      </c>
      <c r="AH361" s="74">
        <f t="shared" si="280"/>
        <v>36790</v>
      </c>
      <c r="AI361" s="74">
        <f t="shared" si="281"/>
        <v>0</v>
      </c>
      <c r="AJ361" s="74">
        <f t="shared" si="281"/>
        <v>0</v>
      </c>
      <c r="AK361" s="74">
        <f t="shared" si="281"/>
        <v>36790</v>
      </c>
      <c r="AL361" s="74">
        <f t="shared" si="281"/>
        <v>0</v>
      </c>
      <c r="AM361" s="74">
        <f t="shared" si="281"/>
        <v>36790</v>
      </c>
      <c r="AN361" s="74">
        <f t="shared" si="281"/>
        <v>5811</v>
      </c>
      <c r="AO361" s="74">
        <f t="shared" si="281"/>
        <v>42601</v>
      </c>
      <c r="AP361" s="74">
        <f t="shared" si="281"/>
        <v>0</v>
      </c>
      <c r="AQ361" s="74">
        <f t="shared" si="281"/>
        <v>42601</v>
      </c>
      <c r="AR361" s="74">
        <f t="shared" si="281"/>
        <v>0</v>
      </c>
      <c r="AS361" s="74">
        <f t="shared" si="281"/>
        <v>0</v>
      </c>
      <c r="AT361" s="74">
        <f t="shared" si="281"/>
        <v>42601</v>
      </c>
      <c r="AU361" s="74">
        <f t="shared" si="281"/>
        <v>42601</v>
      </c>
      <c r="AV361" s="74">
        <f t="shared" si="281"/>
        <v>0</v>
      </c>
      <c r="AW361" s="74">
        <f t="shared" si="281"/>
        <v>0</v>
      </c>
      <c r="AX361" s="74">
        <f t="shared" si="281"/>
        <v>42601</v>
      </c>
      <c r="AY361" s="74">
        <f t="shared" si="281"/>
        <v>42601</v>
      </c>
      <c r="AZ361" s="74">
        <f t="shared" si="282"/>
        <v>0</v>
      </c>
      <c r="BA361" s="74">
        <f t="shared" si="282"/>
        <v>0</v>
      </c>
      <c r="BB361" s="74">
        <f t="shared" si="282"/>
        <v>42601</v>
      </c>
      <c r="BC361" s="74">
        <f t="shared" si="282"/>
        <v>42601</v>
      </c>
      <c r="BD361" s="117"/>
      <c r="BE361" s="117"/>
      <c r="BF361" s="74">
        <f t="shared" si="283"/>
        <v>42601</v>
      </c>
      <c r="BG361" s="74">
        <f t="shared" si="283"/>
        <v>42601</v>
      </c>
      <c r="BH361" s="74">
        <f t="shared" si="283"/>
        <v>0</v>
      </c>
      <c r="BI361" s="74">
        <f t="shared" si="283"/>
        <v>0</v>
      </c>
      <c r="BJ361" s="74">
        <f t="shared" si="283"/>
        <v>42601</v>
      </c>
      <c r="BK361" s="74">
        <f t="shared" si="283"/>
        <v>42601</v>
      </c>
      <c r="BL361" s="74">
        <f t="shared" si="283"/>
        <v>0</v>
      </c>
      <c r="BM361" s="74">
        <f t="shared" si="283"/>
        <v>0</v>
      </c>
      <c r="BN361" s="74">
        <f t="shared" si="283"/>
        <v>42601</v>
      </c>
      <c r="BO361" s="74"/>
      <c r="BP361" s="74">
        <f t="shared" si="283"/>
        <v>42601</v>
      </c>
      <c r="BQ361" s="74">
        <f>BQ362+BQ363+BQ364</f>
        <v>1922</v>
      </c>
      <c r="BR361" s="74">
        <f>BR362+BR363+BR364</f>
        <v>44523</v>
      </c>
      <c r="BS361" s="74">
        <f>BS362+BS363+BS364</f>
        <v>44523</v>
      </c>
      <c r="BT361" s="24"/>
      <c r="BU361" s="24"/>
      <c r="BV361" s="24"/>
      <c r="BW361" s="24"/>
    </row>
    <row r="362" spans="1:75" s="25" customFormat="1" ht="34.5" customHeight="1">
      <c r="A362" s="66" t="s">
        <v>132</v>
      </c>
      <c r="B362" s="72" t="s">
        <v>139</v>
      </c>
      <c r="C362" s="72" t="s">
        <v>151</v>
      </c>
      <c r="D362" s="73" t="s">
        <v>74</v>
      </c>
      <c r="E362" s="72" t="s">
        <v>133</v>
      </c>
      <c r="F362" s="64">
        <v>43777</v>
      </c>
      <c r="G362" s="64">
        <f>H362-F362</f>
        <v>674</v>
      </c>
      <c r="H362" s="81">
        <v>44451</v>
      </c>
      <c r="I362" s="81"/>
      <c r="J362" s="81">
        <v>50448</v>
      </c>
      <c r="K362" s="136"/>
      <c r="L362" s="136"/>
      <c r="M362" s="64">
        <v>50448</v>
      </c>
      <c r="N362" s="64">
        <f>O362-M362</f>
        <v>-13658</v>
      </c>
      <c r="O362" s="64">
        <v>36790</v>
      </c>
      <c r="P362" s="64"/>
      <c r="Q362" s="64">
        <v>36790</v>
      </c>
      <c r="R362" s="117"/>
      <c r="S362" s="117"/>
      <c r="T362" s="64">
        <f>O362+R362</f>
        <v>36790</v>
      </c>
      <c r="U362" s="64">
        <f>Q362+S362</f>
        <v>36790</v>
      </c>
      <c r="V362" s="117"/>
      <c r="W362" s="117"/>
      <c r="X362" s="64">
        <f>T362+V362</f>
        <v>36790</v>
      </c>
      <c r="Y362" s="64">
        <f>U362+W362</f>
        <v>36790</v>
      </c>
      <c r="Z362" s="117"/>
      <c r="AA362" s="64">
        <f>X362+Z362</f>
        <v>36790</v>
      </c>
      <c r="AB362" s="64">
        <f>Y362</f>
        <v>36790</v>
      </c>
      <c r="AC362" s="117"/>
      <c r="AD362" s="117"/>
      <c r="AE362" s="117"/>
      <c r="AF362" s="64">
        <f>AA362+AC362</f>
        <v>36790</v>
      </c>
      <c r="AG362" s="117"/>
      <c r="AH362" s="64">
        <f>AB362</f>
        <v>36790</v>
      </c>
      <c r="AI362" s="117"/>
      <c r="AJ362" s="117"/>
      <c r="AK362" s="64">
        <f>AF362+AI362</f>
        <v>36790</v>
      </c>
      <c r="AL362" s="64">
        <f>AG362</f>
        <v>0</v>
      </c>
      <c r="AM362" s="64">
        <f>AH362+AJ362</f>
        <v>36790</v>
      </c>
      <c r="AN362" s="64">
        <f>AO362-AM362</f>
        <v>5811</v>
      </c>
      <c r="AO362" s="64">
        <v>42601</v>
      </c>
      <c r="AP362" s="64"/>
      <c r="AQ362" s="64">
        <v>42601</v>
      </c>
      <c r="AR362" s="64"/>
      <c r="AS362" s="117"/>
      <c r="AT362" s="64">
        <f>AO362+AR362</f>
        <v>42601</v>
      </c>
      <c r="AU362" s="64">
        <f>AQ362+AS362</f>
        <v>42601</v>
      </c>
      <c r="AV362" s="117"/>
      <c r="AW362" s="117"/>
      <c r="AX362" s="64">
        <f>AT362+AV362</f>
        <v>42601</v>
      </c>
      <c r="AY362" s="64">
        <f>AU362</f>
        <v>42601</v>
      </c>
      <c r="AZ362" s="117"/>
      <c r="BA362" s="117"/>
      <c r="BB362" s="64">
        <f>AX362+AZ362</f>
        <v>42601</v>
      </c>
      <c r="BC362" s="64">
        <f>AY362+BA362</f>
        <v>42601</v>
      </c>
      <c r="BD362" s="117"/>
      <c r="BE362" s="117"/>
      <c r="BF362" s="64">
        <f>BB362+BD362</f>
        <v>42601</v>
      </c>
      <c r="BG362" s="64">
        <f>BC362+BE362</f>
        <v>42601</v>
      </c>
      <c r="BH362" s="117"/>
      <c r="BI362" s="117"/>
      <c r="BJ362" s="64">
        <f>BB362+BH362</f>
        <v>42601</v>
      </c>
      <c r="BK362" s="64">
        <f>BC362+BI362</f>
        <v>42601</v>
      </c>
      <c r="BL362" s="117"/>
      <c r="BM362" s="117"/>
      <c r="BN362" s="64">
        <f>BJ362+BL362</f>
        <v>42601</v>
      </c>
      <c r="BO362" s="64"/>
      <c r="BP362" s="64">
        <f>BK362+BM362</f>
        <v>42601</v>
      </c>
      <c r="BQ362" s="64">
        <f>BR362-BP362</f>
        <v>-42601</v>
      </c>
      <c r="BR362" s="117"/>
      <c r="BS362" s="117"/>
      <c r="BT362" s="24"/>
      <c r="BU362" s="24"/>
      <c r="BV362" s="24"/>
      <c r="BW362" s="24"/>
    </row>
    <row r="363" spans="1:75" s="25" customFormat="1" ht="87" customHeight="1">
      <c r="A363" s="66" t="s">
        <v>314</v>
      </c>
      <c r="B363" s="72" t="s">
        <v>139</v>
      </c>
      <c r="C363" s="72" t="s">
        <v>151</v>
      </c>
      <c r="D363" s="73" t="s">
        <v>74</v>
      </c>
      <c r="E363" s="72" t="s">
        <v>383</v>
      </c>
      <c r="F363" s="64"/>
      <c r="G363" s="64"/>
      <c r="H363" s="81"/>
      <c r="I363" s="81"/>
      <c r="J363" s="81"/>
      <c r="K363" s="136"/>
      <c r="L363" s="136"/>
      <c r="M363" s="64"/>
      <c r="N363" s="64"/>
      <c r="O363" s="64"/>
      <c r="P363" s="64"/>
      <c r="Q363" s="64"/>
      <c r="R363" s="117"/>
      <c r="S363" s="117"/>
      <c r="T363" s="64"/>
      <c r="U363" s="64"/>
      <c r="V363" s="117"/>
      <c r="W363" s="117"/>
      <c r="X363" s="64"/>
      <c r="Y363" s="64"/>
      <c r="Z363" s="117"/>
      <c r="AA363" s="64"/>
      <c r="AB363" s="64"/>
      <c r="AC363" s="117"/>
      <c r="AD363" s="117"/>
      <c r="AE363" s="117"/>
      <c r="AF363" s="64"/>
      <c r="AG363" s="117"/>
      <c r="AH363" s="64"/>
      <c r="AI363" s="117"/>
      <c r="AJ363" s="117"/>
      <c r="AK363" s="64"/>
      <c r="AL363" s="64"/>
      <c r="AM363" s="64"/>
      <c r="AN363" s="64"/>
      <c r="AO363" s="64"/>
      <c r="AP363" s="64"/>
      <c r="AQ363" s="64"/>
      <c r="AR363" s="64"/>
      <c r="AS363" s="117"/>
      <c r="AT363" s="64"/>
      <c r="AU363" s="64"/>
      <c r="AV363" s="117"/>
      <c r="AW363" s="117"/>
      <c r="AX363" s="64"/>
      <c r="AY363" s="64"/>
      <c r="AZ363" s="117"/>
      <c r="BA363" s="117"/>
      <c r="BB363" s="64"/>
      <c r="BC363" s="64"/>
      <c r="BD363" s="117"/>
      <c r="BE363" s="117"/>
      <c r="BF363" s="64"/>
      <c r="BG363" s="64"/>
      <c r="BH363" s="117"/>
      <c r="BI363" s="117"/>
      <c r="BJ363" s="64"/>
      <c r="BK363" s="64"/>
      <c r="BL363" s="117"/>
      <c r="BM363" s="117"/>
      <c r="BN363" s="64"/>
      <c r="BO363" s="64"/>
      <c r="BP363" s="64"/>
      <c r="BQ363" s="64">
        <f>BR363-BP363</f>
        <v>42302</v>
      </c>
      <c r="BR363" s="64">
        <f>44104-119-1683</f>
        <v>42302</v>
      </c>
      <c r="BS363" s="64">
        <f>44104-119-1683</f>
        <v>42302</v>
      </c>
      <c r="BT363" s="24"/>
      <c r="BU363" s="24"/>
      <c r="BV363" s="24"/>
      <c r="BW363" s="24"/>
    </row>
    <row r="364" spans="1:75" s="25" customFormat="1" ht="96" customHeight="1">
      <c r="A364" s="66" t="s">
        <v>389</v>
      </c>
      <c r="B364" s="72" t="s">
        <v>139</v>
      </c>
      <c r="C364" s="72" t="s">
        <v>151</v>
      </c>
      <c r="D364" s="73" t="s">
        <v>74</v>
      </c>
      <c r="E364" s="72" t="s">
        <v>384</v>
      </c>
      <c r="F364" s="64"/>
      <c r="G364" s="64"/>
      <c r="H364" s="81"/>
      <c r="I364" s="81"/>
      <c r="J364" s="81"/>
      <c r="K364" s="136"/>
      <c r="L364" s="136"/>
      <c r="M364" s="64"/>
      <c r="N364" s="64"/>
      <c r="O364" s="64"/>
      <c r="P364" s="64"/>
      <c r="Q364" s="64"/>
      <c r="R364" s="117"/>
      <c r="S364" s="117"/>
      <c r="T364" s="64"/>
      <c r="U364" s="64"/>
      <c r="V364" s="117"/>
      <c r="W364" s="117"/>
      <c r="X364" s="64"/>
      <c r="Y364" s="64"/>
      <c r="Z364" s="117"/>
      <c r="AA364" s="64"/>
      <c r="AB364" s="64"/>
      <c r="AC364" s="117"/>
      <c r="AD364" s="117"/>
      <c r="AE364" s="117"/>
      <c r="AF364" s="64"/>
      <c r="AG364" s="117"/>
      <c r="AH364" s="64"/>
      <c r="AI364" s="117"/>
      <c r="AJ364" s="117"/>
      <c r="AK364" s="64"/>
      <c r="AL364" s="64"/>
      <c r="AM364" s="64"/>
      <c r="AN364" s="64"/>
      <c r="AO364" s="64"/>
      <c r="AP364" s="64"/>
      <c r="AQ364" s="64"/>
      <c r="AR364" s="64"/>
      <c r="AS364" s="117"/>
      <c r="AT364" s="64"/>
      <c r="AU364" s="64"/>
      <c r="AV364" s="117"/>
      <c r="AW364" s="117"/>
      <c r="AX364" s="64"/>
      <c r="AY364" s="64"/>
      <c r="AZ364" s="117"/>
      <c r="BA364" s="117"/>
      <c r="BB364" s="64"/>
      <c r="BC364" s="64"/>
      <c r="BD364" s="117"/>
      <c r="BE364" s="117"/>
      <c r="BF364" s="64"/>
      <c r="BG364" s="64"/>
      <c r="BH364" s="117"/>
      <c r="BI364" s="117"/>
      <c r="BJ364" s="64"/>
      <c r="BK364" s="64"/>
      <c r="BL364" s="117"/>
      <c r="BM364" s="117"/>
      <c r="BN364" s="64"/>
      <c r="BO364" s="64"/>
      <c r="BP364" s="64"/>
      <c r="BQ364" s="64">
        <f>BR364-BP364</f>
        <v>2221</v>
      </c>
      <c r="BR364" s="64">
        <f>419+119+1683</f>
        <v>2221</v>
      </c>
      <c r="BS364" s="64">
        <f>419+119+1683</f>
        <v>2221</v>
      </c>
      <c r="BT364" s="24"/>
      <c r="BU364" s="24"/>
      <c r="BV364" s="24"/>
      <c r="BW364" s="24"/>
    </row>
    <row r="365" spans="1:75" s="25" customFormat="1" ht="16.5">
      <c r="A365" s="66"/>
      <c r="B365" s="72"/>
      <c r="C365" s="72"/>
      <c r="D365" s="73"/>
      <c r="E365" s="72"/>
      <c r="F365" s="137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8"/>
      <c r="AL365" s="118"/>
      <c r="AM365" s="118"/>
      <c r="AN365" s="117"/>
      <c r="AO365" s="117"/>
      <c r="AP365" s="117"/>
      <c r="AQ365" s="117"/>
      <c r="AR365" s="117"/>
      <c r="AS365" s="117"/>
      <c r="AT365" s="117"/>
      <c r="AU365" s="117"/>
      <c r="AV365" s="117"/>
      <c r="AW365" s="117"/>
      <c r="AX365" s="117"/>
      <c r="AY365" s="117"/>
      <c r="AZ365" s="117"/>
      <c r="BA365" s="117"/>
      <c r="BB365" s="117"/>
      <c r="BC365" s="117"/>
      <c r="BD365" s="117"/>
      <c r="BE365" s="117"/>
      <c r="BF365" s="117"/>
      <c r="BG365" s="117"/>
      <c r="BH365" s="117"/>
      <c r="BI365" s="117"/>
      <c r="BJ365" s="117"/>
      <c r="BK365" s="117"/>
      <c r="BL365" s="117"/>
      <c r="BM365" s="117"/>
      <c r="BN365" s="117"/>
      <c r="BO365" s="117"/>
      <c r="BP365" s="117"/>
      <c r="BQ365" s="119"/>
      <c r="BR365" s="117"/>
      <c r="BS365" s="117"/>
      <c r="BT365" s="24"/>
      <c r="BU365" s="24"/>
      <c r="BV365" s="24"/>
      <c r="BW365" s="24"/>
    </row>
    <row r="366" spans="1:75" s="25" customFormat="1" ht="37.5">
      <c r="A366" s="57" t="s">
        <v>483</v>
      </c>
      <c r="B366" s="58" t="s">
        <v>139</v>
      </c>
      <c r="C366" s="58" t="s">
        <v>139</v>
      </c>
      <c r="D366" s="70"/>
      <c r="E366" s="58"/>
      <c r="F366" s="71" t="e">
        <f aca="true" t="shared" si="284" ref="F366:AD366">F372+F367+F374</f>
        <v>#REF!</v>
      </c>
      <c r="G366" s="71" t="e">
        <f t="shared" si="284"/>
        <v>#REF!</v>
      </c>
      <c r="H366" s="71" t="e">
        <f t="shared" si="284"/>
        <v>#REF!</v>
      </c>
      <c r="I366" s="71" t="e">
        <f t="shared" si="284"/>
        <v>#REF!</v>
      </c>
      <c r="J366" s="71" t="e">
        <f t="shared" si="284"/>
        <v>#REF!</v>
      </c>
      <c r="K366" s="71" t="e">
        <f t="shared" si="284"/>
        <v>#REF!</v>
      </c>
      <c r="L366" s="71" t="e">
        <f t="shared" si="284"/>
        <v>#REF!</v>
      </c>
      <c r="M366" s="71" t="e">
        <f t="shared" si="284"/>
        <v>#REF!</v>
      </c>
      <c r="N366" s="71" t="e">
        <f t="shared" si="284"/>
        <v>#REF!</v>
      </c>
      <c r="O366" s="71" t="e">
        <f t="shared" si="284"/>
        <v>#REF!</v>
      </c>
      <c r="P366" s="71" t="e">
        <f t="shared" si="284"/>
        <v>#REF!</v>
      </c>
      <c r="Q366" s="71" t="e">
        <f t="shared" si="284"/>
        <v>#REF!</v>
      </c>
      <c r="R366" s="71" t="e">
        <f t="shared" si="284"/>
        <v>#REF!</v>
      </c>
      <c r="S366" s="71" t="e">
        <f t="shared" si="284"/>
        <v>#REF!</v>
      </c>
      <c r="T366" s="71" t="e">
        <f t="shared" si="284"/>
        <v>#REF!</v>
      </c>
      <c r="U366" s="71" t="e">
        <f t="shared" si="284"/>
        <v>#REF!</v>
      </c>
      <c r="V366" s="71" t="e">
        <f t="shared" si="284"/>
        <v>#REF!</v>
      </c>
      <c r="W366" s="71" t="e">
        <f t="shared" si="284"/>
        <v>#REF!</v>
      </c>
      <c r="X366" s="71" t="e">
        <f t="shared" si="284"/>
        <v>#REF!</v>
      </c>
      <c r="Y366" s="71" t="e">
        <f t="shared" si="284"/>
        <v>#REF!</v>
      </c>
      <c r="Z366" s="71" t="e">
        <f t="shared" si="284"/>
        <v>#REF!</v>
      </c>
      <c r="AA366" s="71" t="e">
        <f t="shared" si="284"/>
        <v>#REF!</v>
      </c>
      <c r="AB366" s="71" t="e">
        <f t="shared" si="284"/>
        <v>#REF!</v>
      </c>
      <c r="AC366" s="71" t="e">
        <f t="shared" si="284"/>
        <v>#REF!</v>
      </c>
      <c r="AD366" s="71" t="e">
        <f t="shared" si="284"/>
        <v>#REF!</v>
      </c>
      <c r="AE366" s="71"/>
      <c r="AF366" s="71" t="e">
        <f aca="true" t="shared" si="285" ref="AF366:BC366">AF372+AF367+AF374</f>
        <v>#REF!</v>
      </c>
      <c r="AG366" s="71" t="e">
        <f t="shared" si="285"/>
        <v>#REF!</v>
      </c>
      <c r="AH366" s="71" t="e">
        <f t="shared" si="285"/>
        <v>#REF!</v>
      </c>
      <c r="AI366" s="71" t="e">
        <f t="shared" si="285"/>
        <v>#REF!</v>
      </c>
      <c r="AJ366" s="71" t="e">
        <f t="shared" si="285"/>
        <v>#REF!</v>
      </c>
      <c r="AK366" s="71" t="e">
        <f t="shared" si="285"/>
        <v>#REF!</v>
      </c>
      <c r="AL366" s="71" t="e">
        <f t="shared" si="285"/>
        <v>#REF!</v>
      </c>
      <c r="AM366" s="71" t="e">
        <f t="shared" si="285"/>
        <v>#REF!</v>
      </c>
      <c r="AN366" s="71" t="e">
        <f t="shared" si="285"/>
        <v>#REF!</v>
      </c>
      <c r="AO366" s="71" t="e">
        <f t="shared" si="285"/>
        <v>#REF!</v>
      </c>
      <c r="AP366" s="71" t="e">
        <f t="shared" si="285"/>
        <v>#REF!</v>
      </c>
      <c r="AQ366" s="71" t="e">
        <f t="shared" si="285"/>
        <v>#REF!</v>
      </c>
      <c r="AR366" s="71" t="e">
        <f t="shared" si="285"/>
        <v>#REF!</v>
      </c>
      <c r="AS366" s="71" t="e">
        <f t="shared" si="285"/>
        <v>#REF!</v>
      </c>
      <c r="AT366" s="71" t="e">
        <f t="shared" si="285"/>
        <v>#REF!</v>
      </c>
      <c r="AU366" s="71" t="e">
        <f t="shared" si="285"/>
        <v>#REF!</v>
      </c>
      <c r="AV366" s="71" t="e">
        <f t="shared" si="285"/>
        <v>#REF!</v>
      </c>
      <c r="AW366" s="71" t="e">
        <f t="shared" si="285"/>
        <v>#REF!</v>
      </c>
      <c r="AX366" s="71" t="e">
        <f t="shared" si="285"/>
        <v>#REF!</v>
      </c>
      <c r="AY366" s="71" t="e">
        <f t="shared" si="285"/>
        <v>#REF!</v>
      </c>
      <c r="AZ366" s="71" t="e">
        <f t="shared" si="285"/>
        <v>#REF!</v>
      </c>
      <c r="BA366" s="71" t="e">
        <f t="shared" si="285"/>
        <v>#REF!</v>
      </c>
      <c r="BB366" s="71" t="e">
        <f t="shared" si="285"/>
        <v>#REF!</v>
      </c>
      <c r="BC366" s="71" t="e">
        <f t="shared" si="285"/>
        <v>#REF!</v>
      </c>
      <c r="BD366" s="117"/>
      <c r="BE366" s="117"/>
      <c r="BF366" s="71" t="e">
        <f aca="true" t="shared" si="286" ref="BF366:BN366">BF372+BF367+BF374</f>
        <v>#REF!</v>
      </c>
      <c r="BG366" s="71" t="e">
        <f t="shared" si="286"/>
        <v>#REF!</v>
      </c>
      <c r="BH366" s="71" t="e">
        <f t="shared" si="286"/>
        <v>#REF!</v>
      </c>
      <c r="BI366" s="71" t="e">
        <f t="shared" si="286"/>
        <v>#REF!</v>
      </c>
      <c r="BJ366" s="71" t="e">
        <f t="shared" si="286"/>
        <v>#REF!</v>
      </c>
      <c r="BK366" s="71" t="e">
        <f t="shared" si="286"/>
        <v>#REF!</v>
      </c>
      <c r="BL366" s="71" t="e">
        <f t="shared" si="286"/>
        <v>#REF!</v>
      </c>
      <c r="BM366" s="71" t="e">
        <f t="shared" si="286"/>
        <v>#REF!</v>
      </c>
      <c r="BN366" s="71">
        <f t="shared" si="286"/>
        <v>35127</v>
      </c>
      <c r="BO366" s="71"/>
      <c r="BP366" s="71">
        <f>BP372+BP367+BP374</f>
        <v>35127</v>
      </c>
      <c r="BQ366" s="71">
        <f>BQ372+BQ367+BQ374+BQ391</f>
        <v>7075</v>
      </c>
      <c r="BR366" s="71">
        <f>BR372+BR367+BR374+BR391</f>
        <v>42202</v>
      </c>
      <c r="BS366" s="71">
        <f>BS372+BS367+BS374+BS391</f>
        <v>42202</v>
      </c>
      <c r="BT366" s="24"/>
      <c r="BU366" s="24"/>
      <c r="BV366" s="24"/>
      <c r="BW366" s="24"/>
    </row>
    <row r="367" spans="1:75" s="25" customFormat="1" ht="39" customHeight="1">
      <c r="A367" s="66" t="s">
        <v>75</v>
      </c>
      <c r="B367" s="72" t="s">
        <v>139</v>
      </c>
      <c r="C367" s="72" t="s">
        <v>139</v>
      </c>
      <c r="D367" s="73" t="s">
        <v>76</v>
      </c>
      <c r="E367" s="72"/>
      <c r="F367" s="64" t="e">
        <f>F368+#REF!</f>
        <v>#REF!</v>
      </c>
      <c r="G367" s="64" t="e">
        <f>G368+#REF!</f>
        <v>#REF!</v>
      </c>
      <c r="H367" s="64" t="e">
        <f>H368+#REF!</f>
        <v>#REF!</v>
      </c>
      <c r="I367" s="64" t="e">
        <f>I368+#REF!</f>
        <v>#REF!</v>
      </c>
      <c r="J367" s="64" t="e">
        <f>J368+#REF!</f>
        <v>#REF!</v>
      </c>
      <c r="K367" s="64" t="e">
        <f>K368+#REF!</f>
        <v>#REF!</v>
      </c>
      <c r="L367" s="64" t="e">
        <f>L368+#REF!</f>
        <v>#REF!</v>
      </c>
      <c r="M367" s="64" t="e">
        <f>M368+#REF!</f>
        <v>#REF!</v>
      </c>
      <c r="N367" s="64" t="e">
        <f>N368+#REF!</f>
        <v>#REF!</v>
      </c>
      <c r="O367" s="64" t="e">
        <f>O368+#REF!</f>
        <v>#REF!</v>
      </c>
      <c r="P367" s="64" t="e">
        <f>P368+#REF!</f>
        <v>#REF!</v>
      </c>
      <c r="Q367" s="64" t="e">
        <f>Q368+#REF!</f>
        <v>#REF!</v>
      </c>
      <c r="R367" s="64" t="e">
        <f>R368+#REF!</f>
        <v>#REF!</v>
      </c>
      <c r="S367" s="64" t="e">
        <f>S368+#REF!</f>
        <v>#REF!</v>
      </c>
      <c r="T367" s="64" t="e">
        <f>T368+#REF!</f>
        <v>#REF!</v>
      </c>
      <c r="U367" s="64" t="e">
        <f>U368+#REF!</f>
        <v>#REF!</v>
      </c>
      <c r="V367" s="64" t="e">
        <f>V368+#REF!</f>
        <v>#REF!</v>
      </c>
      <c r="W367" s="64" t="e">
        <f>W368+#REF!</f>
        <v>#REF!</v>
      </c>
      <c r="X367" s="64" t="e">
        <f>X368+#REF!</f>
        <v>#REF!</v>
      </c>
      <c r="Y367" s="64" t="e">
        <f>Y368+#REF!</f>
        <v>#REF!</v>
      </c>
      <c r="Z367" s="64" t="e">
        <f>Z368+#REF!</f>
        <v>#REF!</v>
      </c>
      <c r="AA367" s="64" t="e">
        <f>AA368+#REF!</f>
        <v>#REF!</v>
      </c>
      <c r="AB367" s="64" t="e">
        <f>AB368+#REF!</f>
        <v>#REF!</v>
      </c>
      <c r="AC367" s="64" t="e">
        <f>AC368+#REF!</f>
        <v>#REF!</v>
      </c>
      <c r="AD367" s="64" t="e">
        <f>AD368+#REF!</f>
        <v>#REF!</v>
      </c>
      <c r="AE367" s="64"/>
      <c r="AF367" s="64" t="e">
        <f>AF368+#REF!</f>
        <v>#REF!</v>
      </c>
      <c r="AG367" s="64" t="e">
        <f>AG368+#REF!</f>
        <v>#REF!</v>
      </c>
      <c r="AH367" s="64" t="e">
        <f>AH368+#REF!</f>
        <v>#REF!</v>
      </c>
      <c r="AI367" s="64" t="e">
        <f>AI368+#REF!</f>
        <v>#REF!</v>
      </c>
      <c r="AJ367" s="64" t="e">
        <f>AJ368+#REF!</f>
        <v>#REF!</v>
      </c>
      <c r="AK367" s="64" t="e">
        <f>AK368+#REF!</f>
        <v>#REF!</v>
      </c>
      <c r="AL367" s="64" t="e">
        <f>AL368+#REF!</f>
        <v>#REF!</v>
      </c>
      <c r="AM367" s="64" t="e">
        <f>AM368+#REF!</f>
        <v>#REF!</v>
      </c>
      <c r="AN367" s="64" t="e">
        <f>AN368+AN369+#REF!</f>
        <v>#REF!</v>
      </c>
      <c r="AO367" s="64" t="e">
        <f>AO368+AO369+#REF!</f>
        <v>#REF!</v>
      </c>
      <c r="AP367" s="64" t="e">
        <f>AP368+AP369+#REF!</f>
        <v>#REF!</v>
      </c>
      <c r="AQ367" s="64" t="e">
        <f>AQ368+AQ369+#REF!</f>
        <v>#REF!</v>
      </c>
      <c r="AR367" s="64" t="e">
        <f>AR368+AR369+#REF!</f>
        <v>#REF!</v>
      </c>
      <c r="AS367" s="64" t="e">
        <f>AS368+AS369+#REF!</f>
        <v>#REF!</v>
      </c>
      <c r="AT367" s="64" t="e">
        <f>AT368+AT369+#REF!</f>
        <v>#REF!</v>
      </c>
      <c r="AU367" s="64" t="e">
        <f>AU368+AU369+#REF!</f>
        <v>#REF!</v>
      </c>
      <c r="AV367" s="64" t="e">
        <f>AV368+AV369+#REF!</f>
        <v>#REF!</v>
      </c>
      <c r="AW367" s="64" t="e">
        <f>AW368+AW369+#REF!</f>
        <v>#REF!</v>
      </c>
      <c r="AX367" s="64" t="e">
        <f>AX368+AX369+#REF!</f>
        <v>#REF!</v>
      </c>
      <c r="AY367" s="64" t="e">
        <f>AY368+AY369+#REF!</f>
        <v>#REF!</v>
      </c>
      <c r="AZ367" s="64" t="e">
        <f>AZ368+AZ369+#REF!</f>
        <v>#REF!</v>
      </c>
      <c r="BA367" s="64" t="e">
        <f>BA368+BA369+#REF!</f>
        <v>#REF!</v>
      </c>
      <c r="BB367" s="64" t="e">
        <f>BB368+BB369+#REF!</f>
        <v>#REF!</v>
      </c>
      <c r="BC367" s="64" t="e">
        <f>BC368+BC369+#REF!</f>
        <v>#REF!</v>
      </c>
      <c r="BD367" s="117"/>
      <c r="BE367" s="117"/>
      <c r="BF367" s="64" t="e">
        <f>BF368+BF369+#REF!</f>
        <v>#REF!</v>
      </c>
      <c r="BG367" s="64" t="e">
        <f>BG368+BG369+#REF!</f>
        <v>#REF!</v>
      </c>
      <c r="BH367" s="64" t="e">
        <f>BH368+BH369+#REF!</f>
        <v>#REF!</v>
      </c>
      <c r="BI367" s="64" t="e">
        <f>BI368+BI369+#REF!</f>
        <v>#REF!</v>
      </c>
      <c r="BJ367" s="64" t="e">
        <f>BJ368+BJ369+#REF!</f>
        <v>#REF!</v>
      </c>
      <c r="BK367" s="64" t="e">
        <f>BK368+BK369+#REF!</f>
        <v>#REF!</v>
      </c>
      <c r="BL367" s="64" t="e">
        <f>BL368+BL369+#REF!</f>
        <v>#REF!</v>
      </c>
      <c r="BM367" s="64" t="e">
        <f>BM368+BM369+#REF!</f>
        <v>#REF!</v>
      </c>
      <c r="BN367" s="64">
        <f>BN368+BN369</f>
        <v>25876</v>
      </c>
      <c r="BO367" s="64"/>
      <c r="BP367" s="64">
        <f>BP368+BP369</f>
        <v>25876</v>
      </c>
      <c r="BQ367" s="64">
        <f>BQ368+BQ369+BQ370+BQ371</f>
        <v>-1908</v>
      </c>
      <c r="BR367" s="64">
        <f>BR368+BR369+BR370+BR371</f>
        <v>23968</v>
      </c>
      <c r="BS367" s="64">
        <f>BS368+BS369+BS370+BS371</f>
        <v>23968</v>
      </c>
      <c r="BT367" s="24"/>
      <c r="BU367" s="24"/>
      <c r="BV367" s="24"/>
      <c r="BW367" s="24"/>
    </row>
    <row r="368" spans="1:75" s="25" customFormat="1" ht="37.5" customHeight="1">
      <c r="A368" s="66" t="s">
        <v>132</v>
      </c>
      <c r="B368" s="72" t="s">
        <v>139</v>
      </c>
      <c r="C368" s="72" t="s">
        <v>139</v>
      </c>
      <c r="D368" s="73" t="s">
        <v>76</v>
      </c>
      <c r="E368" s="72" t="s">
        <v>133</v>
      </c>
      <c r="F368" s="64">
        <v>26550</v>
      </c>
      <c r="G368" s="64">
        <f>H368-F368</f>
        <v>4147</v>
      </c>
      <c r="H368" s="81">
        <f>30697</f>
        <v>30697</v>
      </c>
      <c r="I368" s="81"/>
      <c r="J368" s="81">
        <f>33007</f>
        <v>33007</v>
      </c>
      <c r="K368" s="81">
        <v>-489</v>
      </c>
      <c r="L368" s="81">
        <v>-524</v>
      </c>
      <c r="M368" s="64">
        <v>32483</v>
      </c>
      <c r="N368" s="64">
        <f>O368-M368</f>
        <v>-10003</v>
      </c>
      <c r="O368" s="64">
        <v>22480</v>
      </c>
      <c r="P368" s="64"/>
      <c r="Q368" s="64">
        <v>23114</v>
      </c>
      <c r="R368" s="117"/>
      <c r="S368" s="117"/>
      <c r="T368" s="64">
        <f>O368+R368</f>
        <v>22480</v>
      </c>
      <c r="U368" s="64">
        <f>Q368+S368</f>
        <v>23114</v>
      </c>
      <c r="V368" s="117"/>
      <c r="W368" s="117"/>
      <c r="X368" s="64">
        <f>T368+V368</f>
        <v>22480</v>
      </c>
      <c r="Y368" s="64">
        <f>U368+W368</f>
        <v>23114</v>
      </c>
      <c r="Z368" s="117"/>
      <c r="AA368" s="64">
        <f>X368+Z368</f>
        <v>22480</v>
      </c>
      <c r="AB368" s="64">
        <f>Y368</f>
        <v>23114</v>
      </c>
      <c r="AC368" s="117"/>
      <c r="AD368" s="117"/>
      <c r="AE368" s="117"/>
      <c r="AF368" s="64">
        <f>AA368+AC368</f>
        <v>22480</v>
      </c>
      <c r="AG368" s="117"/>
      <c r="AH368" s="64">
        <f>AB368</f>
        <v>23114</v>
      </c>
      <c r="AI368" s="117"/>
      <c r="AJ368" s="117"/>
      <c r="AK368" s="64">
        <f>AF368+AI368</f>
        <v>22480</v>
      </c>
      <c r="AL368" s="64">
        <f>AG368</f>
        <v>0</v>
      </c>
      <c r="AM368" s="64">
        <f>AH368+AJ368</f>
        <v>23114</v>
      </c>
      <c r="AN368" s="64">
        <f>AO368-AM368</f>
        <v>262</v>
      </c>
      <c r="AO368" s="64">
        <f>23376</f>
        <v>23376</v>
      </c>
      <c r="AP368" s="64"/>
      <c r="AQ368" s="64">
        <f>23376</f>
        <v>23376</v>
      </c>
      <c r="AR368" s="64"/>
      <c r="AS368" s="117"/>
      <c r="AT368" s="64">
        <f>AO368+AR368</f>
        <v>23376</v>
      </c>
      <c r="AU368" s="64">
        <f>AQ368+AS368</f>
        <v>23376</v>
      </c>
      <c r="AV368" s="117"/>
      <c r="AW368" s="117"/>
      <c r="AX368" s="64">
        <f>AT368+AV368</f>
        <v>23376</v>
      </c>
      <c r="AY368" s="64">
        <f>AU368</f>
        <v>23376</v>
      </c>
      <c r="AZ368" s="117"/>
      <c r="BA368" s="117"/>
      <c r="BB368" s="64">
        <f>AX368+AZ368</f>
        <v>23376</v>
      </c>
      <c r="BC368" s="64">
        <f>AY368+BA368</f>
        <v>23376</v>
      </c>
      <c r="BD368" s="117"/>
      <c r="BE368" s="117"/>
      <c r="BF368" s="64">
        <f>BB368+BD368</f>
        <v>23376</v>
      </c>
      <c r="BG368" s="64">
        <f>BC368+BE368</f>
        <v>23376</v>
      </c>
      <c r="BH368" s="117"/>
      <c r="BI368" s="117"/>
      <c r="BJ368" s="64">
        <f>BB368+BH368</f>
        <v>23376</v>
      </c>
      <c r="BK368" s="64">
        <f>BC368+BI368</f>
        <v>23376</v>
      </c>
      <c r="BL368" s="117"/>
      <c r="BM368" s="117"/>
      <c r="BN368" s="64">
        <f>BJ368+BL368</f>
        <v>23376</v>
      </c>
      <c r="BO368" s="64"/>
      <c r="BP368" s="64">
        <f>BK368+BM368</f>
        <v>23376</v>
      </c>
      <c r="BQ368" s="64">
        <f>BR368-BP368</f>
        <v>-23376</v>
      </c>
      <c r="BR368" s="117"/>
      <c r="BS368" s="117"/>
      <c r="BT368" s="24"/>
      <c r="BU368" s="24"/>
      <c r="BV368" s="24"/>
      <c r="BW368" s="24"/>
    </row>
    <row r="369" spans="1:75" s="25" customFormat="1" ht="94.5" customHeight="1">
      <c r="A369" s="94" t="s">
        <v>226</v>
      </c>
      <c r="B369" s="72" t="s">
        <v>139</v>
      </c>
      <c r="C369" s="72" t="s">
        <v>139</v>
      </c>
      <c r="D369" s="73" t="s">
        <v>76</v>
      </c>
      <c r="E369" s="72" t="s">
        <v>227</v>
      </c>
      <c r="F369" s="64"/>
      <c r="G369" s="64"/>
      <c r="H369" s="81"/>
      <c r="I369" s="81"/>
      <c r="J369" s="81"/>
      <c r="K369" s="81"/>
      <c r="L369" s="81"/>
      <c r="M369" s="64"/>
      <c r="N369" s="64"/>
      <c r="O369" s="64"/>
      <c r="P369" s="64"/>
      <c r="Q369" s="64"/>
      <c r="R369" s="117"/>
      <c r="S369" s="117"/>
      <c r="T369" s="64"/>
      <c r="U369" s="64"/>
      <c r="V369" s="117"/>
      <c r="W369" s="117"/>
      <c r="X369" s="64"/>
      <c r="Y369" s="64"/>
      <c r="Z369" s="117"/>
      <c r="AA369" s="64"/>
      <c r="AB369" s="64"/>
      <c r="AC369" s="117"/>
      <c r="AD369" s="117"/>
      <c r="AE369" s="117"/>
      <c r="AF369" s="64"/>
      <c r="AG369" s="117"/>
      <c r="AH369" s="64"/>
      <c r="AI369" s="117"/>
      <c r="AJ369" s="117"/>
      <c r="AK369" s="64"/>
      <c r="AL369" s="64"/>
      <c r="AM369" s="64"/>
      <c r="AN369" s="64">
        <f>AO369-AM369</f>
        <v>2500</v>
      </c>
      <c r="AO369" s="64">
        <v>2500</v>
      </c>
      <c r="AP369" s="64"/>
      <c r="AQ369" s="64">
        <v>2500</v>
      </c>
      <c r="AR369" s="64"/>
      <c r="AS369" s="117"/>
      <c r="AT369" s="64">
        <f>AO369+AR369</f>
        <v>2500</v>
      </c>
      <c r="AU369" s="64">
        <f>AQ369+AS369</f>
        <v>2500</v>
      </c>
      <c r="AV369" s="117"/>
      <c r="AW369" s="117"/>
      <c r="AX369" s="64">
        <f>AT369+AV369</f>
        <v>2500</v>
      </c>
      <c r="AY369" s="64">
        <f>AU369</f>
        <v>2500</v>
      </c>
      <c r="AZ369" s="117"/>
      <c r="BA369" s="117"/>
      <c r="BB369" s="64">
        <f>AX369+AZ369</f>
        <v>2500</v>
      </c>
      <c r="BC369" s="64">
        <f>AY369+BA369</f>
        <v>2500</v>
      </c>
      <c r="BD369" s="117"/>
      <c r="BE369" s="117"/>
      <c r="BF369" s="64">
        <f>BB369+BD369</f>
        <v>2500</v>
      </c>
      <c r="BG369" s="64">
        <f>BC369+BE369</f>
        <v>2500</v>
      </c>
      <c r="BH369" s="117"/>
      <c r="BI369" s="117"/>
      <c r="BJ369" s="64">
        <f>BB369+BH369</f>
        <v>2500</v>
      </c>
      <c r="BK369" s="64">
        <f>BC369+BI369</f>
        <v>2500</v>
      </c>
      <c r="BL369" s="117"/>
      <c r="BM369" s="117"/>
      <c r="BN369" s="64">
        <f>BJ369+BL369</f>
        <v>2500</v>
      </c>
      <c r="BO369" s="64"/>
      <c r="BP369" s="64">
        <f>BK369+BM369</f>
        <v>2500</v>
      </c>
      <c r="BQ369" s="64">
        <f>BR369-BP369</f>
        <v>-2500</v>
      </c>
      <c r="BR369" s="117"/>
      <c r="BS369" s="117"/>
      <c r="BT369" s="24"/>
      <c r="BU369" s="24"/>
      <c r="BV369" s="24"/>
      <c r="BW369" s="24"/>
    </row>
    <row r="370" spans="1:75" s="25" customFormat="1" ht="85.5" customHeight="1">
      <c r="A370" s="66" t="s">
        <v>314</v>
      </c>
      <c r="B370" s="72" t="s">
        <v>139</v>
      </c>
      <c r="C370" s="72" t="s">
        <v>139</v>
      </c>
      <c r="D370" s="73" t="s">
        <v>76</v>
      </c>
      <c r="E370" s="72" t="s">
        <v>383</v>
      </c>
      <c r="F370" s="64"/>
      <c r="G370" s="64"/>
      <c r="H370" s="81"/>
      <c r="I370" s="81"/>
      <c r="J370" s="81"/>
      <c r="K370" s="81"/>
      <c r="L370" s="81"/>
      <c r="M370" s="64"/>
      <c r="N370" s="64"/>
      <c r="O370" s="64"/>
      <c r="P370" s="64"/>
      <c r="Q370" s="64"/>
      <c r="R370" s="117"/>
      <c r="S370" s="117"/>
      <c r="T370" s="64"/>
      <c r="U370" s="64"/>
      <c r="V370" s="117"/>
      <c r="W370" s="117"/>
      <c r="X370" s="64"/>
      <c r="Y370" s="64"/>
      <c r="Z370" s="117"/>
      <c r="AA370" s="64"/>
      <c r="AB370" s="64"/>
      <c r="AC370" s="117"/>
      <c r="AD370" s="117"/>
      <c r="AE370" s="117"/>
      <c r="AF370" s="64"/>
      <c r="AG370" s="117"/>
      <c r="AH370" s="64"/>
      <c r="AI370" s="117"/>
      <c r="AJ370" s="117"/>
      <c r="AK370" s="64"/>
      <c r="AL370" s="64"/>
      <c r="AM370" s="64"/>
      <c r="AN370" s="64"/>
      <c r="AO370" s="64"/>
      <c r="AP370" s="64"/>
      <c r="AQ370" s="64"/>
      <c r="AR370" s="64"/>
      <c r="AS370" s="117"/>
      <c r="AT370" s="64"/>
      <c r="AU370" s="64"/>
      <c r="AV370" s="117"/>
      <c r="AW370" s="117"/>
      <c r="AX370" s="64"/>
      <c r="AY370" s="64"/>
      <c r="AZ370" s="117"/>
      <c r="BA370" s="117"/>
      <c r="BB370" s="64"/>
      <c r="BC370" s="64"/>
      <c r="BD370" s="117"/>
      <c r="BE370" s="117"/>
      <c r="BF370" s="64"/>
      <c r="BG370" s="64"/>
      <c r="BH370" s="117"/>
      <c r="BI370" s="117"/>
      <c r="BJ370" s="64"/>
      <c r="BK370" s="64"/>
      <c r="BL370" s="117"/>
      <c r="BM370" s="117"/>
      <c r="BN370" s="64"/>
      <c r="BO370" s="64"/>
      <c r="BP370" s="64"/>
      <c r="BQ370" s="64">
        <f>BR370-BP370</f>
        <v>23895</v>
      </c>
      <c r="BR370" s="64">
        <v>23895</v>
      </c>
      <c r="BS370" s="64">
        <v>23895</v>
      </c>
      <c r="BT370" s="24"/>
      <c r="BU370" s="24"/>
      <c r="BV370" s="24"/>
      <c r="BW370" s="24"/>
    </row>
    <row r="371" spans="1:75" s="25" customFormat="1" ht="95.25" customHeight="1">
      <c r="A371" s="66" t="s">
        <v>389</v>
      </c>
      <c r="B371" s="72" t="s">
        <v>139</v>
      </c>
      <c r="C371" s="72" t="s">
        <v>139</v>
      </c>
      <c r="D371" s="73" t="s">
        <v>76</v>
      </c>
      <c r="E371" s="72" t="s">
        <v>384</v>
      </c>
      <c r="F371" s="64"/>
      <c r="G371" s="64"/>
      <c r="H371" s="81"/>
      <c r="I371" s="81"/>
      <c r="J371" s="81"/>
      <c r="K371" s="81"/>
      <c r="L371" s="81"/>
      <c r="M371" s="64"/>
      <c r="N371" s="64"/>
      <c r="O371" s="64"/>
      <c r="P371" s="64"/>
      <c r="Q371" s="64"/>
      <c r="R371" s="117"/>
      <c r="S371" s="117"/>
      <c r="T371" s="64"/>
      <c r="U371" s="64"/>
      <c r="V371" s="117"/>
      <c r="W371" s="117"/>
      <c r="X371" s="64"/>
      <c r="Y371" s="64"/>
      <c r="Z371" s="117"/>
      <c r="AA371" s="64"/>
      <c r="AB371" s="64"/>
      <c r="AC371" s="117"/>
      <c r="AD371" s="117"/>
      <c r="AE371" s="117"/>
      <c r="AF371" s="64"/>
      <c r="AG371" s="117"/>
      <c r="AH371" s="64"/>
      <c r="AI371" s="117"/>
      <c r="AJ371" s="117"/>
      <c r="AK371" s="64"/>
      <c r="AL371" s="64"/>
      <c r="AM371" s="64"/>
      <c r="AN371" s="64"/>
      <c r="AO371" s="64"/>
      <c r="AP371" s="64"/>
      <c r="AQ371" s="64"/>
      <c r="AR371" s="64"/>
      <c r="AS371" s="117"/>
      <c r="AT371" s="64"/>
      <c r="AU371" s="64"/>
      <c r="AV371" s="117"/>
      <c r="AW371" s="117"/>
      <c r="AX371" s="64"/>
      <c r="AY371" s="64"/>
      <c r="AZ371" s="117"/>
      <c r="BA371" s="117"/>
      <c r="BB371" s="64"/>
      <c r="BC371" s="64"/>
      <c r="BD371" s="117"/>
      <c r="BE371" s="117"/>
      <c r="BF371" s="64"/>
      <c r="BG371" s="64"/>
      <c r="BH371" s="117"/>
      <c r="BI371" s="117"/>
      <c r="BJ371" s="64"/>
      <c r="BK371" s="64"/>
      <c r="BL371" s="117"/>
      <c r="BM371" s="117"/>
      <c r="BN371" s="64"/>
      <c r="BO371" s="64"/>
      <c r="BP371" s="64"/>
      <c r="BQ371" s="64">
        <f>BR371-BP371</f>
        <v>73</v>
      </c>
      <c r="BR371" s="64">
        <v>73</v>
      </c>
      <c r="BS371" s="64">
        <v>73</v>
      </c>
      <c r="BT371" s="24"/>
      <c r="BU371" s="24"/>
      <c r="BV371" s="24"/>
      <c r="BW371" s="24"/>
    </row>
    <row r="372" spans="1:75" s="25" customFormat="1" ht="42" customHeight="1">
      <c r="A372" s="66" t="s">
        <v>77</v>
      </c>
      <c r="B372" s="72" t="s">
        <v>139</v>
      </c>
      <c r="C372" s="72" t="s">
        <v>139</v>
      </c>
      <c r="D372" s="73" t="s">
        <v>78</v>
      </c>
      <c r="E372" s="72"/>
      <c r="F372" s="74">
        <f aca="true" t="shared" si="287" ref="F372:BC372">F373</f>
        <v>5192</v>
      </c>
      <c r="G372" s="74">
        <f t="shared" si="287"/>
        <v>8701</v>
      </c>
      <c r="H372" s="74">
        <f t="shared" si="287"/>
        <v>13893</v>
      </c>
      <c r="I372" s="74">
        <f t="shared" si="287"/>
        <v>0</v>
      </c>
      <c r="J372" s="74">
        <f t="shared" si="287"/>
        <v>14880</v>
      </c>
      <c r="K372" s="74">
        <f t="shared" si="287"/>
        <v>0</v>
      </c>
      <c r="L372" s="74">
        <f t="shared" si="287"/>
        <v>0</v>
      </c>
      <c r="M372" s="74">
        <f t="shared" si="287"/>
        <v>14880</v>
      </c>
      <c r="N372" s="74">
        <f t="shared" si="287"/>
        <v>-9909</v>
      </c>
      <c r="O372" s="74">
        <f t="shared" si="287"/>
        <v>4971</v>
      </c>
      <c r="P372" s="74">
        <f t="shared" si="287"/>
        <v>4971</v>
      </c>
      <c r="Q372" s="74">
        <f t="shared" si="287"/>
        <v>4971</v>
      </c>
      <c r="R372" s="74">
        <f t="shared" si="287"/>
        <v>0</v>
      </c>
      <c r="S372" s="74">
        <f t="shared" si="287"/>
        <v>0</v>
      </c>
      <c r="T372" s="74">
        <f t="shared" si="287"/>
        <v>4971</v>
      </c>
      <c r="U372" s="74">
        <f t="shared" si="287"/>
        <v>4971</v>
      </c>
      <c r="V372" s="74">
        <f t="shared" si="287"/>
        <v>0</v>
      </c>
      <c r="W372" s="74">
        <f t="shared" si="287"/>
        <v>0</v>
      </c>
      <c r="X372" s="74">
        <f t="shared" si="287"/>
        <v>4971</v>
      </c>
      <c r="Y372" s="74">
        <f t="shared" si="287"/>
        <v>4971</v>
      </c>
      <c r="Z372" s="74">
        <f t="shared" si="287"/>
        <v>0</v>
      </c>
      <c r="AA372" s="74">
        <f t="shared" si="287"/>
        <v>4971</v>
      </c>
      <c r="AB372" s="74">
        <f t="shared" si="287"/>
        <v>4971</v>
      </c>
      <c r="AC372" s="74">
        <f t="shared" si="287"/>
        <v>0</v>
      </c>
      <c r="AD372" s="74">
        <f t="shared" si="287"/>
        <v>0</v>
      </c>
      <c r="AE372" s="74"/>
      <c r="AF372" s="74">
        <f t="shared" si="287"/>
        <v>4971</v>
      </c>
      <c r="AG372" s="74">
        <f t="shared" si="287"/>
        <v>0</v>
      </c>
      <c r="AH372" s="74">
        <f t="shared" si="287"/>
        <v>4971</v>
      </c>
      <c r="AI372" s="74">
        <f t="shared" si="287"/>
        <v>0</v>
      </c>
      <c r="AJ372" s="74">
        <f t="shared" si="287"/>
        <v>0</v>
      </c>
      <c r="AK372" s="74">
        <f t="shared" si="287"/>
        <v>4971</v>
      </c>
      <c r="AL372" s="74">
        <f t="shared" si="287"/>
        <v>0</v>
      </c>
      <c r="AM372" s="74">
        <f t="shared" si="287"/>
        <v>4971</v>
      </c>
      <c r="AN372" s="74">
        <f t="shared" si="287"/>
        <v>4280</v>
      </c>
      <c r="AO372" s="74">
        <f t="shared" si="287"/>
        <v>9251</v>
      </c>
      <c r="AP372" s="74">
        <f t="shared" si="287"/>
        <v>0</v>
      </c>
      <c r="AQ372" s="74">
        <f t="shared" si="287"/>
        <v>9251</v>
      </c>
      <c r="AR372" s="74">
        <f t="shared" si="287"/>
        <v>0</v>
      </c>
      <c r="AS372" s="74">
        <f t="shared" si="287"/>
        <v>0</v>
      </c>
      <c r="AT372" s="74">
        <f t="shared" si="287"/>
        <v>9251</v>
      </c>
      <c r="AU372" s="74">
        <f t="shared" si="287"/>
        <v>9251</v>
      </c>
      <c r="AV372" s="74">
        <f t="shared" si="287"/>
        <v>0</v>
      </c>
      <c r="AW372" s="74">
        <f t="shared" si="287"/>
        <v>0</v>
      </c>
      <c r="AX372" s="74">
        <f t="shared" si="287"/>
        <v>9251</v>
      </c>
      <c r="AY372" s="74">
        <f t="shared" si="287"/>
        <v>9251</v>
      </c>
      <c r="AZ372" s="74">
        <f t="shared" si="287"/>
        <v>0</v>
      </c>
      <c r="BA372" s="74">
        <f t="shared" si="287"/>
        <v>0</v>
      </c>
      <c r="BB372" s="74">
        <f t="shared" si="287"/>
        <v>9251</v>
      </c>
      <c r="BC372" s="74">
        <f t="shared" si="287"/>
        <v>9251</v>
      </c>
      <c r="BD372" s="117"/>
      <c r="BE372" s="117"/>
      <c r="BF372" s="74">
        <f aca="true" t="shared" si="288" ref="BF372:BP372">BF373</f>
        <v>9251</v>
      </c>
      <c r="BG372" s="74">
        <f t="shared" si="288"/>
        <v>9251</v>
      </c>
      <c r="BH372" s="74">
        <f t="shared" si="288"/>
        <v>0</v>
      </c>
      <c r="BI372" s="74">
        <f t="shared" si="288"/>
        <v>0</v>
      </c>
      <c r="BJ372" s="74">
        <f t="shared" si="288"/>
        <v>9251</v>
      </c>
      <c r="BK372" s="74">
        <f t="shared" si="288"/>
        <v>9251</v>
      </c>
      <c r="BL372" s="74">
        <f t="shared" si="288"/>
        <v>0</v>
      </c>
      <c r="BM372" s="74">
        <f t="shared" si="288"/>
        <v>0</v>
      </c>
      <c r="BN372" s="74">
        <f t="shared" si="288"/>
        <v>9251</v>
      </c>
      <c r="BO372" s="74"/>
      <c r="BP372" s="74">
        <f t="shared" si="288"/>
        <v>9251</v>
      </c>
      <c r="BQ372" s="74">
        <f>BQ373+BQ390</f>
        <v>93</v>
      </c>
      <c r="BR372" s="74">
        <f>BR373+BR390</f>
        <v>9344</v>
      </c>
      <c r="BS372" s="74">
        <f>BS373+BS390</f>
        <v>9344</v>
      </c>
      <c r="BT372" s="24"/>
      <c r="BU372" s="24"/>
      <c r="BV372" s="24"/>
      <c r="BW372" s="24"/>
    </row>
    <row r="373" spans="1:75" s="25" customFormat="1" ht="50.25" customHeight="1">
      <c r="A373" s="66" t="s">
        <v>140</v>
      </c>
      <c r="B373" s="72" t="s">
        <v>139</v>
      </c>
      <c r="C373" s="72" t="s">
        <v>139</v>
      </c>
      <c r="D373" s="73" t="s">
        <v>78</v>
      </c>
      <c r="E373" s="72" t="s">
        <v>141</v>
      </c>
      <c r="F373" s="64">
        <v>5192</v>
      </c>
      <c r="G373" s="64">
        <f>H373-F373</f>
        <v>8701</v>
      </c>
      <c r="H373" s="81">
        <v>13893</v>
      </c>
      <c r="I373" s="81"/>
      <c r="J373" s="81">
        <v>14880</v>
      </c>
      <c r="K373" s="136"/>
      <c r="L373" s="136"/>
      <c r="M373" s="64">
        <v>14880</v>
      </c>
      <c r="N373" s="64">
        <f>O373-M373</f>
        <v>-9909</v>
      </c>
      <c r="O373" s="64">
        <v>4971</v>
      </c>
      <c r="P373" s="64">
        <v>4971</v>
      </c>
      <c r="Q373" s="64">
        <v>4971</v>
      </c>
      <c r="R373" s="117"/>
      <c r="S373" s="117"/>
      <c r="T373" s="64">
        <f>O373+R373</f>
        <v>4971</v>
      </c>
      <c r="U373" s="64">
        <f>Q373+S373</f>
        <v>4971</v>
      </c>
      <c r="V373" s="117"/>
      <c r="W373" s="117"/>
      <c r="X373" s="64">
        <f>T373+V373</f>
        <v>4971</v>
      </c>
      <c r="Y373" s="64">
        <f>U373+W373</f>
        <v>4971</v>
      </c>
      <c r="Z373" s="117"/>
      <c r="AA373" s="64">
        <f>X373+Z373</f>
        <v>4971</v>
      </c>
      <c r="AB373" s="64">
        <f>Y373</f>
        <v>4971</v>
      </c>
      <c r="AC373" s="117"/>
      <c r="AD373" s="117"/>
      <c r="AE373" s="117"/>
      <c r="AF373" s="64">
        <f>AA373+AC373</f>
        <v>4971</v>
      </c>
      <c r="AG373" s="117"/>
      <c r="AH373" s="64">
        <f>AB373</f>
        <v>4971</v>
      </c>
      <c r="AI373" s="117"/>
      <c r="AJ373" s="117"/>
      <c r="AK373" s="64">
        <f>AF373+AI373</f>
        <v>4971</v>
      </c>
      <c r="AL373" s="64">
        <f>AG373</f>
        <v>0</v>
      </c>
      <c r="AM373" s="64">
        <f>AH373+AJ373</f>
        <v>4971</v>
      </c>
      <c r="AN373" s="64">
        <f>AO373-AM373</f>
        <v>4280</v>
      </c>
      <c r="AO373" s="64">
        <v>9251</v>
      </c>
      <c r="AP373" s="64"/>
      <c r="AQ373" s="64">
        <v>9251</v>
      </c>
      <c r="AR373" s="64"/>
      <c r="AS373" s="117"/>
      <c r="AT373" s="64">
        <f>AO373+AR373</f>
        <v>9251</v>
      </c>
      <c r="AU373" s="64">
        <f>AQ373+AS373</f>
        <v>9251</v>
      </c>
      <c r="AV373" s="117"/>
      <c r="AW373" s="117"/>
      <c r="AX373" s="64">
        <f>AT373+AV373</f>
        <v>9251</v>
      </c>
      <c r="AY373" s="64">
        <f>AU373</f>
        <v>9251</v>
      </c>
      <c r="AZ373" s="117"/>
      <c r="BA373" s="117"/>
      <c r="BB373" s="64">
        <f>AX373+AZ373</f>
        <v>9251</v>
      </c>
      <c r="BC373" s="64">
        <f>AY373+BA373</f>
        <v>9251</v>
      </c>
      <c r="BD373" s="117"/>
      <c r="BE373" s="117"/>
      <c r="BF373" s="64">
        <f>BB373+BD373</f>
        <v>9251</v>
      </c>
      <c r="BG373" s="64">
        <f>BC373+BE373</f>
        <v>9251</v>
      </c>
      <c r="BH373" s="117"/>
      <c r="BI373" s="117"/>
      <c r="BJ373" s="64">
        <f>BB373+BH373</f>
        <v>9251</v>
      </c>
      <c r="BK373" s="64">
        <f>BC373+BI373</f>
        <v>9251</v>
      </c>
      <c r="BL373" s="117"/>
      <c r="BM373" s="117"/>
      <c r="BN373" s="64">
        <f>BJ373+BL373</f>
        <v>9251</v>
      </c>
      <c r="BO373" s="64"/>
      <c r="BP373" s="64">
        <f>BK373+BM373</f>
        <v>9251</v>
      </c>
      <c r="BQ373" s="64">
        <f>BR373-BP373</f>
        <v>-9251</v>
      </c>
      <c r="BR373" s="117"/>
      <c r="BS373" s="117"/>
      <c r="BT373" s="24"/>
      <c r="BU373" s="24"/>
      <c r="BV373" s="24"/>
      <c r="BW373" s="24"/>
    </row>
    <row r="374" spans="1:75" s="25" customFormat="1" ht="33" customHeight="1" hidden="1">
      <c r="A374" s="66" t="s">
        <v>124</v>
      </c>
      <c r="B374" s="72" t="s">
        <v>139</v>
      </c>
      <c r="C374" s="72" t="s">
        <v>139</v>
      </c>
      <c r="D374" s="73" t="s">
        <v>125</v>
      </c>
      <c r="E374" s="72"/>
      <c r="F374" s="64">
        <f>F375</f>
        <v>12785</v>
      </c>
      <c r="G374" s="64">
        <f aca="true" t="shared" si="289" ref="G374:M374">G375+G376</f>
        <v>8594</v>
      </c>
      <c r="H374" s="64">
        <f t="shared" si="289"/>
        <v>21379</v>
      </c>
      <c r="I374" s="64">
        <f t="shared" si="289"/>
        <v>0</v>
      </c>
      <c r="J374" s="64">
        <f t="shared" si="289"/>
        <v>22900</v>
      </c>
      <c r="K374" s="64">
        <f t="shared" si="289"/>
        <v>489</v>
      </c>
      <c r="L374" s="64">
        <f t="shared" si="289"/>
        <v>524</v>
      </c>
      <c r="M374" s="64">
        <f t="shared" si="289"/>
        <v>23424</v>
      </c>
      <c r="N374" s="64">
        <f aca="true" t="shared" si="290" ref="N374:Y374">N375+N376+N378+N387+N383</f>
        <v>-15127</v>
      </c>
      <c r="O374" s="64">
        <f t="shared" si="290"/>
        <v>8297</v>
      </c>
      <c r="P374" s="64">
        <f t="shared" si="290"/>
        <v>0</v>
      </c>
      <c r="Q374" s="64">
        <f t="shared" si="290"/>
        <v>7663</v>
      </c>
      <c r="R374" s="64">
        <f t="shared" si="290"/>
        <v>0</v>
      </c>
      <c r="S374" s="64">
        <f t="shared" si="290"/>
        <v>0</v>
      </c>
      <c r="T374" s="64">
        <f t="shared" si="290"/>
        <v>8297</v>
      </c>
      <c r="U374" s="64">
        <f t="shared" si="290"/>
        <v>7663</v>
      </c>
      <c r="V374" s="64">
        <f t="shared" si="290"/>
        <v>0</v>
      </c>
      <c r="W374" s="64">
        <f t="shared" si="290"/>
        <v>0</v>
      </c>
      <c r="X374" s="64">
        <f t="shared" si="290"/>
        <v>8297</v>
      </c>
      <c r="Y374" s="64">
        <f t="shared" si="290"/>
        <v>7663</v>
      </c>
      <c r="Z374" s="64">
        <f>Z375+Z376+Z378+Z387+Z383</f>
        <v>0</v>
      </c>
      <c r="AA374" s="64">
        <f>AA375+AA376+AA378+AA387+AA383</f>
        <v>8297</v>
      </c>
      <c r="AB374" s="64">
        <f>AB375+AB376+AB378+AB387+AB383</f>
        <v>7663</v>
      </c>
      <c r="AC374" s="64">
        <f>AC375+AC376+AC378+AC387+AC383</f>
        <v>-830</v>
      </c>
      <c r="AD374" s="64">
        <f>AD375+AD376+AD378+AD387+AD383</f>
        <v>0</v>
      </c>
      <c r="AE374" s="64"/>
      <c r="AF374" s="64">
        <f aca="true" t="shared" si="291" ref="AF374:AU374">AF375+AF376+AF378+AF387+AF383</f>
        <v>7467</v>
      </c>
      <c r="AG374" s="64">
        <f t="shared" si="291"/>
        <v>0</v>
      </c>
      <c r="AH374" s="64">
        <f t="shared" si="291"/>
        <v>6833</v>
      </c>
      <c r="AI374" s="64">
        <f t="shared" si="291"/>
        <v>0</v>
      </c>
      <c r="AJ374" s="64">
        <f t="shared" si="291"/>
        <v>0</v>
      </c>
      <c r="AK374" s="64">
        <f t="shared" si="291"/>
        <v>7467</v>
      </c>
      <c r="AL374" s="64">
        <f t="shared" si="291"/>
        <v>0</v>
      </c>
      <c r="AM374" s="64">
        <f t="shared" si="291"/>
        <v>6833</v>
      </c>
      <c r="AN374" s="64">
        <f t="shared" si="291"/>
        <v>-6833</v>
      </c>
      <c r="AO374" s="64">
        <f t="shared" si="291"/>
        <v>0</v>
      </c>
      <c r="AP374" s="64">
        <f t="shared" si="291"/>
        <v>0</v>
      </c>
      <c r="AQ374" s="64">
        <f t="shared" si="291"/>
        <v>0</v>
      </c>
      <c r="AR374" s="64">
        <f t="shared" si="291"/>
        <v>0</v>
      </c>
      <c r="AS374" s="64">
        <f t="shared" si="291"/>
        <v>0</v>
      </c>
      <c r="AT374" s="64">
        <f t="shared" si="291"/>
        <v>0</v>
      </c>
      <c r="AU374" s="64">
        <f t="shared" si="291"/>
        <v>0</v>
      </c>
      <c r="AV374" s="117"/>
      <c r="AW374" s="117"/>
      <c r="AX374" s="64">
        <f>AX375+AX376+AX378+AX387+AX383</f>
        <v>0</v>
      </c>
      <c r="AY374" s="64">
        <f>AY375+AY376+AY378+AY387+AY383</f>
        <v>0</v>
      </c>
      <c r="AZ374" s="117"/>
      <c r="BA374" s="117"/>
      <c r="BB374" s="117"/>
      <c r="BC374" s="117"/>
      <c r="BD374" s="117"/>
      <c r="BE374" s="117"/>
      <c r="BF374" s="117"/>
      <c r="BG374" s="117"/>
      <c r="BH374" s="117"/>
      <c r="BI374" s="117"/>
      <c r="BJ374" s="117"/>
      <c r="BK374" s="117"/>
      <c r="BL374" s="117"/>
      <c r="BM374" s="117"/>
      <c r="BN374" s="117"/>
      <c r="BO374" s="117"/>
      <c r="BP374" s="117"/>
      <c r="BQ374" s="119"/>
      <c r="BR374" s="117"/>
      <c r="BS374" s="117"/>
      <c r="BT374" s="24"/>
      <c r="BU374" s="24"/>
      <c r="BV374" s="24"/>
      <c r="BW374" s="24"/>
    </row>
    <row r="375" spans="1:75" s="25" customFormat="1" ht="66" customHeight="1" hidden="1">
      <c r="A375" s="66" t="s">
        <v>140</v>
      </c>
      <c r="B375" s="72" t="s">
        <v>139</v>
      </c>
      <c r="C375" s="72" t="s">
        <v>139</v>
      </c>
      <c r="D375" s="73" t="s">
        <v>125</v>
      </c>
      <c r="E375" s="72" t="s">
        <v>141</v>
      </c>
      <c r="F375" s="64">
        <v>12785</v>
      </c>
      <c r="G375" s="64">
        <f>H375-F375</f>
        <v>3461</v>
      </c>
      <c r="H375" s="81">
        <f>10599+5647</f>
        <v>16246</v>
      </c>
      <c r="I375" s="81"/>
      <c r="J375" s="81">
        <f>11352+6051</f>
        <v>17403</v>
      </c>
      <c r="K375" s="81">
        <v>489</v>
      </c>
      <c r="L375" s="81">
        <v>524</v>
      </c>
      <c r="M375" s="64">
        <v>17927</v>
      </c>
      <c r="N375" s="64">
        <f>O375-M375</f>
        <v>-17927</v>
      </c>
      <c r="O375" s="64"/>
      <c r="P375" s="64"/>
      <c r="Q375" s="64"/>
      <c r="R375" s="64"/>
      <c r="S375" s="64"/>
      <c r="T375" s="64"/>
      <c r="U375" s="64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8"/>
      <c r="AL375" s="118"/>
      <c r="AM375" s="118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17"/>
      <c r="BE375" s="117"/>
      <c r="BF375" s="117"/>
      <c r="BG375" s="117"/>
      <c r="BH375" s="117"/>
      <c r="BI375" s="117"/>
      <c r="BJ375" s="117"/>
      <c r="BK375" s="117"/>
      <c r="BL375" s="117"/>
      <c r="BM375" s="117"/>
      <c r="BN375" s="117"/>
      <c r="BO375" s="117"/>
      <c r="BP375" s="117"/>
      <c r="BQ375" s="119"/>
      <c r="BR375" s="117"/>
      <c r="BS375" s="117"/>
      <c r="BT375" s="24"/>
      <c r="BU375" s="24"/>
      <c r="BV375" s="24"/>
      <c r="BW375" s="24"/>
    </row>
    <row r="376" spans="1:75" s="25" customFormat="1" ht="66" customHeight="1" hidden="1">
      <c r="A376" s="66" t="s">
        <v>225</v>
      </c>
      <c r="B376" s="72" t="s">
        <v>139</v>
      </c>
      <c r="C376" s="72" t="s">
        <v>139</v>
      </c>
      <c r="D376" s="73" t="s">
        <v>234</v>
      </c>
      <c r="E376" s="72"/>
      <c r="F376" s="64"/>
      <c r="G376" s="64">
        <f aca="true" t="shared" si="292" ref="G376:U376">G377</f>
        <v>5133</v>
      </c>
      <c r="H376" s="64">
        <f t="shared" si="292"/>
        <v>5133</v>
      </c>
      <c r="I376" s="64">
        <f t="shared" si="292"/>
        <v>0</v>
      </c>
      <c r="J376" s="64">
        <f t="shared" si="292"/>
        <v>5497</v>
      </c>
      <c r="K376" s="64">
        <f t="shared" si="292"/>
        <v>0</v>
      </c>
      <c r="L376" s="64">
        <f t="shared" si="292"/>
        <v>0</v>
      </c>
      <c r="M376" s="64">
        <f t="shared" si="292"/>
        <v>5497</v>
      </c>
      <c r="N376" s="64">
        <f t="shared" si="292"/>
        <v>-5497</v>
      </c>
      <c r="O376" s="64">
        <f t="shared" si="292"/>
        <v>0</v>
      </c>
      <c r="P376" s="64">
        <f t="shared" si="292"/>
        <v>0</v>
      </c>
      <c r="Q376" s="64">
        <f t="shared" si="292"/>
        <v>0</v>
      </c>
      <c r="R376" s="64">
        <f t="shared" si="292"/>
        <v>0</v>
      </c>
      <c r="S376" s="64">
        <f t="shared" si="292"/>
        <v>0</v>
      </c>
      <c r="T376" s="64">
        <f t="shared" si="292"/>
        <v>0</v>
      </c>
      <c r="U376" s="64">
        <f t="shared" si="292"/>
        <v>0</v>
      </c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8"/>
      <c r="AL376" s="118"/>
      <c r="AM376" s="118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17"/>
      <c r="BE376" s="117"/>
      <c r="BF376" s="117"/>
      <c r="BG376" s="117"/>
      <c r="BH376" s="117"/>
      <c r="BI376" s="117"/>
      <c r="BJ376" s="117"/>
      <c r="BK376" s="117"/>
      <c r="BL376" s="117"/>
      <c r="BM376" s="117"/>
      <c r="BN376" s="117"/>
      <c r="BO376" s="117"/>
      <c r="BP376" s="117"/>
      <c r="BQ376" s="119"/>
      <c r="BR376" s="117"/>
      <c r="BS376" s="117"/>
      <c r="BT376" s="24"/>
      <c r="BU376" s="24"/>
      <c r="BV376" s="24"/>
      <c r="BW376" s="24"/>
    </row>
    <row r="377" spans="1:75" s="25" customFormat="1" ht="82.5" customHeight="1" hidden="1">
      <c r="A377" s="66" t="s">
        <v>284</v>
      </c>
      <c r="B377" s="72" t="s">
        <v>139</v>
      </c>
      <c r="C377" s="72" t="s">
        <v>139</v>
      </c>
      <c r="D377" s="73" t="s">
        <v>234</v>
      </c>
      <c r="E377" s="72" t="s">
        <v>227</v>
      </c>
      <c r="F377" s="64"/>
      <c r="G377" s="64">
        <f>H377-F377</f>
        <v>5133</v>
      </c>
      <c r="H377" s="81">
        <v>5133</v>
      </c>
      <c r="I377" s="81"/>
      <c r="J377" s="81">
        <v>5497</v>
      </c>
      <c r="K377" s="136"/>
      <c r="L377" s="136"/>
      <c r="M377" s="64">
        <v>5497</v>
      </c>
      <c r="N377" s="64">
        <f>O377-M377</f>
        <v>-5497</v>
      </c>
      <c r="O377" s="64"/>
      <c r="P377" s="64"/>
      <c r="Q377" s="64"/>
      <c r="R377" s="64"/>
      <c r="S377" s="64"/>
      <c r="T377" s="64"/>
      <c r="U377" s="64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8"/>
      <c r="AL377" s="118"/>
      <c r="AM377" s="118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17"/>
      <c r="BE377" s="117"/>
      <c r="BF377" s="117"/>
      <c r="BG377" s="117"/>
      <c r="BH377" s="117"/>
      <c r="BI377" s="117"/>
      <c r="BJ377" s="117"/>
      <c r="BK377" s="117"/>
      <c r="BL377" s="117"/>
      <c r="BM377" s="117"/>
      <c r="BN377" s="117"/>
      <c r="BO377" s="117"/>
      <c r="BP377" s="117"/>
      <c r="BQ377" s="119"/>
      <c r="BR377" s="117"/>
      <c r="BS377" s="117"/>
      <c r="BT377" s="24"/>
      <c r="BU377" s="24"/>
      <c r="BV377" s="24"/>
      <c r="BW377" s="24"/>
    </row>
    <row r="378" spans="1:75" s="25" customFormat="1" ht="66" customHeight="1" hidden="1">
      <c r="A378" s="94" t="s">
        <v>479</v>
      </c>
      <c r="B378" s="72" t="s">
        <v>139</v>
      </c>
      <c r="C378" s="72" t="s">
        <v>139</v>
      </c>
      <c r="D378" s="73" t="s">
        <v>272</v>
      </c>
      <c r="E378" s="72"/>
      <c r="F378" s="64"/>
      <c r="G378" s="64"/>
      <c r="H378" s="81"/>
      <c r="I378" s="81"/>
      <c r="J378" s="81"/>
      <c r="K378" s="136"/>
      <c r="L378" s="136"/>
      <c r="M378" s="64"/>
      <c r="N378" s="64">
        <f aca="true" t="shared" si="293" ref="N378:U378">N379+N381</f>
        <v>3728</v>
      </c>
      <c r="O378" s="64">
        <f t="shared" si="293"/>
        <v>3728</v>
      </c>
      <c r="P378" s="64">
        <f t="shared" si="293"/>
        <v>0</v>
      </c>
      <c r="Q378" s="64">
        <f t="shared" si="293"/>
        <v>3583</v>
      </c>
      <c r="R378" s="64">
        <f t="shared" si="293"/>
        <v>0</v>
      </c>
      <c r="S378" s="64">
        <f t="shared" si="293"/>
        <v>0</v>
      </c>
      <c r="T378" s="64">
        <f t="shared" si="293"/>
        <v>3728</v>
      </c>
      <c r="U378" s="64">
        <f t="shared" si="293"/>
        <v>3583</v>
      </c>
      <c r="V378" s="64">
        <f aca="true" t="shared" si="294" ref="V378:AB378">V379+V381</f>
        <v>0</v>
      </c>
      <c r="W378" s="64">
        <f t="shared" si="294"/>
        <v>0</v>
      </c>
      <c r="X378" s="64">
        <f t="shared" si="294"/>
        <v>3728</v>
      </c>
      <c r="Y378" s="64">
        <f t="shared" si="294"/>
        <v>3583</v>
      </c>
      <c r="Z378" s="64">
        <f t="shared" si="294"/>
        <v>0</v>
      </c>
      <c r="AA378" s="64">
        <f t="shared" si="294"/>
        <v>3728</v>
      </c>
      <c r="AB378" s="64">
        <f t="shared" si="294"/>
        <v>3583</v>
      </c>
      <c r="AC378" s="64">
        <f>AC379+AC381</f>
        <v>-830</v>
      </c>
      <c r="AD378" s="64">
        <f>AD379+AD381</f>
        <v>0</v>
      </c>
      <c r="AE378" s="64"/>
      <c r="AF378" s="64">
        <f aca="true" t="shared" si="295" ref="AF378:AM378">AF379+AF381</f>
        <v>2898</v>
      </c>
      <c r="AG378" s="64">
        <f t="shared" si="295"/>
        <v>0</v>
      </c>
      <c r="AH378" s="64">
        <f t="shared" si="295"/>
        <v>2753</v>
      </c>
      <c r="AI378" s="64">
        <f t="shared" si="295"/>
        <v>0</v>
      </c>
      <c r="AJ378" s="64">
        <f t="shared" si="295"/>
        <v>0</v>
      </c>
      <c r="AK378" s="64">
        <f t="shared" si="295"/>
        <v>2898</v>
      </c>
      <c r="AL378" s="64">
        <f t="shared" si="295"/>
        <v>0</v>
      </c>
      <c r="AM378" s="64">
        <f t="shared" si="295"/>
        <v>2753</v>
      </c>
      <c r="AN378" s="64">
        <f>AN379+AN381</f>
        <v>-2753</v>
      </c>
      <c r="AO378" s="64">
        <f aca="true" t="shared" si="296" ref="AO378:AU378">AO379+AO381</f>
        <v>0</v>
      </c>
      <c r="AP378" s="64">
        <f t="shared" si="296"/>
        <v>0</v>
      </c>
      <c r="AQ378" s="64">
        <f t="shared" si="296"/>
        <v>0</v>
      </c>
      <c r="AR378" s="64">
        <f t="shared" si="296"/>
        <v>0</v>
      </c>
      <c r="AS378" s="64">
        <f t="shared" si="296"/>
        <v>0</v>
      </c>
      <c r="AT378" s="64">
        <f t="shared" si="296"/>
        <v>0</v>
      </c>
      <c r="AU378" s="64">
        <f t="shared" si="296"/>
        <v>0</v>
      </c>
      <c r="AV378" s="117"/>
      <c r="AW378" s="117"/>
      <c r="AX378" s="64">
        <f>AX379+AX381</f>
        <v>0</v>
      </c>
      <c r="AY378" s="64">
        <f>AY379+AY381</f>
        <v>0</v>
      </c>
      <c r="AZ378" s="117"/>
      <c r="BA378" s="117"/>
      <c r="BB378" s="117"/>
      <c r="BC378" s="117"/>
      <c r="BD378" s="117"/>
      <c r="BE378" s="117"/>
      <c r="BF378" s="117"/>
      <c r="BG378" s="117"/>
      <c r="BH378" s="117"/>
      <c r="BI378" s="117"/>
      <c r="BJ378" s="117"/>
      <c r="BK378" s="117"/>
      <c r="BL378" s="117"/>
      <c r="BM378" s="117"/>
      <c r="BN378" s="117"/>
      <c r="BO378" s="117"/>
      <c r="BP378" s="117"/>
      <c r="BQ378" s="119"/>
      <c r="BR378" s="117"/>
      <c r="BS378" s="117"/>
      <c r="BT378" s="24"/>
      <c r="BU378" s="24"/>
      <c r="BV378" s="24"/>
      <c r="BW378" s="24"/>
    </row>
    <row r="379" spans="1:75" s="25" customFormat="1" ht="99" customHeight="1" hidden="1">
      <c r="A379" s="94" t="s">
        <v>481</v>
      </c>
      <c r="B379" s="72" t="s">
        <v>139</v>
      </c>
      <c r="C379" s="72" t="s">
        <v>139</v>
      </c>
      <c r="D379" s="73" t="s">
        <v>274</v>
      </c>
      <c r="E379" s="72"/>
      <c r="F379" s="64"/>
      <c r="G379" s="64"/>
      <c r="H379" s="81"/>
      <c r="I379" s="81"/>
      <c r="J379" s="81"/>
      <c r="K379" s="136"/>
      <c r="L379" s="136"/>
      <c r="M379" s="64"/>
      <c r="N379" s="64">
        <f aca="true" t="shared" si="297" ref="N379:AY379">N380</f>
        <v>1383</v>
      </c>
      <c r="O379" s="64">
        <f t="shared" si="297"/>
        <v>1383</v>
      </c>
      <c r="P379" s="64">
        <f t="shared" si="297"/>
        <v>0</v>
      </c>
      <c r="Q379" s="64">
        <f t="shared" si="297"/>
        <v>1383</v>
      </c>
      <c r="R379" s="64">
        <f t="shared" si="297"/>
        <v>0</v>
      </c>
      <c r="S379" s="64">
        <f t="shared" si="297"/>
        <v>0</v>
      </c>
      <c r="T379" s="64">
        <f t="shared" si="297"/>
        <v>1383</v>
      </c>
      <c r="U379" s="64">
        <f t="shared" si="297"/>
        <v>1383</v>
      </c>
      <c r="V379" s="64">
        <f t="shared" si="297"/>
        <v>0</v>
      </c>
      <c r="W379" s="64">
        <f t="shared" si="297"/>
        <v>0</v>
      </c>
      <c r="X379" s="64">
        <f t="shared" si="297"/>
        <v>1383</v>
      </c>
      <c r="Y379" s="64">
        <f t="shared" si="297"/>
        <v>1383</v>
      </c>
      <c r="Z379" s="64">
        <f t="shared" si="297"/>
        <v>0</v>
      </c>
      <c r="AA379" s="64">
        <f t="shared" si="297"/>
        <v>1383</v>
      </c>
      <c r="AB379" s="64">
        <f t="shared" si="297"/>
        <v>1383</v>
      </c>
      <c r="AC379" s="64">
        <f t="shared" si="297"/>
        <v>-830</v>
      </c>
      <c r="AD379" s="64">
        <f t="shared" si="297"/>
        <v>0</v>
      </c>
      <c r="AE379" s="64"/>
      <c r="AF379" s="64">
        <f t="shared" si="297"/>
        <v>553</v>
      </c>
      <c r="AG379" s="64">
        <f t="shared" si="297"/>
        <v>0</v>
      </c>
      <c r="AH379" s="64">
        <f t="shared" si="297"/>
        <v>553</v>
      </c>
      <c r="AI379" s="64">
        <f t="shared" si="297"/>
        <v>0</v>
      </c>
      <c r="AJ379" s="64">
        <f t="shared" si="297"/>
        <v>0</v>
      </c>
      <c r="AK379" s="64">
        <f t="shared" si="297"/>
        <v>553</v>
      </c>
      <c r="AL379" s="64">
        <f t="shared" si="297"/>
        <v>0</v>
      </c>
      <c r="AM379" s="64">
        <f t="shared" si="297"/>
        <v>553</v>
      </c>
      <c r="AN379" s="64">
        <f t="shared" si="297"/>
        <v>-553</v>
      </c>
      <c r="AO379" s="64">
        <f t="shared" si="297"/>
        <v>0</v>
      </c>
      <c r="AP379" s="64">
        <f t="shared" si="297"/>
        <v>0</v>
      </c>
      <c r="AQ379" s="64">
        <f t="shared" si="297"/>
        <v>0</v>
      </c>
      <c r="AR379" s="64">
        <f t="shared" si="297"/>
        <v>0</v>
      </c>
      <c r="AS379" s="64">
        <f t="shared" si="297"/>
        <v>0</v>
      </c>
      <c r="AT379" s="64">
        <f t="shared" si="297"/>
        <v>0</v>
      </c>
      <c r="AU379" s="64">
        <f t="shared" si="297"/>
        <v>0</v>
      </c>
      <c r="AV379" s="117"/>
      <c r="AW379" s="117"/>
      <c r="AX379" s="64">
        <f t="shared" si="297"/>
        <v>0</v>
      </c>
      <c r="AY379" s="64">
        <f t="shared" si="297"/>
        <v>0</v>
      </c>
      <c r="AZ379" s="117"/>
      <c r="BA379" s="117"/>
      <c r="BB379" s="117"/>
      <c r="BC379" s="117"/>
      <c r="BD379" s="117"/>
      <c r="BE379" s="117"/>
      <c r="BF379" s="117"/>
      <c r="BG379" s="117"/>
      <c r="BH379" s="117"/>
      <c r="BI379" s="117"/>
      <c r="BJ379" s="117"/>
      <c r="BK379" s="117"/>
      <c r="BL379" s="117"/>
      <c r="BM379" s="117"/>
      <c r="BN379" s="117"/>
      <c r="BO379" s="117"/>
      <c r="BP379" s="117"/>
      <c r="BQ379" s="119"/>
      <c r="BR379" s="117"/>
      <c r="BS379" s="117"/>
      <c r="BT379" s="24"/>
      <c r="BU379" s="24"/>
      <c r="BV379" s="24"/>
      <c r="BW379" s="24"/>
    </row>
    <row r="380" spans="1:75" s="10" customFormat="1" ht="82.5" customHeight="1" hidden="1">
      <c r="A380" s="66" t="s">
        <v>284</v>
      </c>
      <c r="B380" s="72" t="s">
        <v>139</v>
      </c>
      <c r="C380" s="72" t="s">
        <v>139</v>
      </c>
      <c r="D380" s="73" t="s">
        <v>274</v>
      </c>
      <c r="E380" s="72" t="s">
        <v>227</v>
      </c>
      <c r="F380" s="64"/>
      <c r="G380" s="64"/>
      <c r="H380" s="81"/>
      <c r="I380" s="81"/>
      <c r="J380" s="81"/>
      <c r="K380" s="138"/>
      <c r="L380" s="138"/>
      <c r="M380" s="64"/>
      <c r="N380" s="64">
        <f>O380-M380</f>
        <v>1383</v>
      </c>
      <c r="O380" s="64">
        <v>1383</v>
      </c>
      <c r="P380" s="64"/>
      <c r="Q380" s="64">
        <v>1383</v>
      </c>
      <c r="R380" s="55"/>
      <c r="S380" s="55"/>
      <c r="T380" s="64">
        <f>O380+R380</f>
        <v>1383</v>
      </c>
      <c r="U380" s="64">
        <f>Q380+S380</f>
        <v>1383</v>
      </c>
      <c r="V380" s="55"/>
      <c r="W380" s="55"/>
      <c r="X380" s="64">
        <f>T380+V380</f>
        <v>1383</v>
      </c>
      <c r="Y380" s="64">
        <f>U380+W380</f>
        <v>1383</v>
      </c>
      <c r="Z380" s="55"/>
      <c r="AA380" s="64">
        <f>X380+Z380</f>
        <v>1383</v>
      </c>
      <c r="AB380" s="64">
        <f>Y380</f>
        <v>1383</v>
      </c>
      <c r="AC380" s="55">
        <v>-830</v>
      </c>
      <c r="AD380" s="55"/>
      <c r="AE380" s="55">
        <v>-830</v>
      </c>
      <c r="AF380" s="64">
        <f>AA380+AC380</f>
        <v>553</v>
      </c>
      <c r="AG380" s="55"/>
      <c r="AH380" s="64">
        <f>AB380+AE380</f>
        <v>553</v>
      </c>
      <c r="AI380" s="55"/>
      <c r="AJ380" s="55"/>
      <c r="AK380" s="64">
        <f>AF380+AI380</f>
        <v>553</v>
      </c>
      <c r="AL380" s="64">
        <f>AG380</f>
        <v>0</v>
      </c>
      <c r="AM380" s="64">
        <f>AH380+AJ380</f>
        <v>553</v>
      </c>
      <c r="AN380" s="64">
        <f>AO380-AM380</f>
        <v>-553</v>
      </c>
      <c r="AO380" s="64">
        <f>2500-2500</f>
        <v>0</v>
      </c>
      <c r="AP380" s="64"/>
      <c r="AQ380" s="64">
        <f>2500-2500</f>
        <v>0</v>
      </c>
      <c r="AR380" s="64"/>
      <c r="AS380" s="55"/>
      <c r="AT380" s="64">
        <f>AO380+AR380</f>
        <v>0</v>
      </c>
      <c r="AU380" s="64">
        <f>AQ380+AS380</f>
        <v>0</v>
      </c>
      <c r="AV380" s="55"/>
      <c r="AW380" s="55"/>
      <c r="AX380" s="64">
        <f>AR380+AU380</f>
        <v>0</v>
      </c>
      <c r="AY380" s="64">
        <f>AT380+AV380</f>
        <v>0</v>
      </c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6"/>
      <c r="BR380" s="55"/>
      <c r="BS380" s="55"/>
      <c r="BT380" s="9"/>
      <c r="BU380" s="9"/>
      <c r="BV380" s="9"/>
      <c r="BW380" s="9"/>
    </row>
    <row r="381" spans="1:75" s="25" customFormat="1" ht="82.5" customHeight="1" hidden="1">
      <c r="A381" s="94" t="s">
        <v>480</v>
      </c>
      <c r="B381" s="72" t="s">
        <v>139</v>
      </c>
      <c r="C381" s="72" t="s">
        <v>139</v>
      </c>
      <c r="D381" s="73" t="s">
        <v>273</v>
      </c>
      <c r="E381" s="72"/>
      <c r="F381" s="64"/>
      <c r="G381" s="64"/>
      <c r="H381" s="81"/>
      <c r="I381" s="81"/>
      <c r="J381" s="81"/>
      <c r="K381" s="136"/>
      <c r="L381" s="136"/>
      <c r="M381" s="64"/>
      <c r="N381" s="64">
        <f aca="true" t="shared" si="298" ref="N381:AY381">N382</f>
        <v>2345</v>
      </c>
      <c r="O381" s="64">
        <f t="shared" si="298"/>
        <v>2345</v>
      </c>
      <c r="P381" s="64">
        <f t="shared" si="298"/>
        <v>0</v>
      </c>
      <c r="Q381" s="64">
        <f t="shared" si="298"/>
        <v>2200</v>
      </c>
      <c r="R381" s="64">
        <f t="shared" si="298"/>
        <v>0</v>
      </c>
      <c r="S381" s="64">
        <f t="shared" si="298"/>
        <v>0</v>
      </c>
      <c r="T381" s="64">
        <f t="shared" si="298"/>
        <v>2345</v>
      </c>
      <c r="U381" s="64">
        <f t="shared" si="298"/>
        <v>2200</v>
      </c>
      <c r="V381" s="64">
        <f t="shared" si="298"/>
        <v>0</v>
      </c>
      <c r="W381" s="64">
        <f t="shared" si="298"/>
        <v>0</v>
      </c>
      <c r="X381" s="64">
        <f t="shared" si="298"/>
        <v>2345</v>
      </c>
      <c r="Y381" s="64">
        <f t="shared" si="298"/>
        <v>2200</v>
      </c>
      <c r="Z381" s="64">
        <f t="shared" si="298"/>
        <v>0</v>
      </c>
      <c r="AA381" s="64">
        <f t="shared" si="298"/>
        <v>2345</v>
      </c>
      <c r="AB381" s="64">
        <f t="shared" si="298"/>
        <v>2200</v>
      </c>
      <c r="AC381" s="64">
        <f t="shared" si="298"/>
        <v>0</v>
      </c>
      <c r="AD381" s="64">
        <f t="shared" si="298"/>
        <v>0</v>
      </c>
      <c r="AE381" s="64"/>
      <c r="AF381" s="64">
        <f t="shared" si="298"/>
        <v>2345</v>
      </c>
      <c r="AG381" s="64">
        <f t="shared" si="298"/>
        <v>0</v>
      </c>
      <c r="AH381" s="64">
        <f t="shared" si="298"/>
        <v>2200</v>
      </c>
      <c r="AI381" s="64">
        <f t="shared" si="298"/>
        <v>0</v>
      </c>
      <c r="AJ381" s="64">
        <f t="shared" si="298"/>
        <v>0</v>
      </c>
      <c r="AK381" s="64">
        <f t="shared" si="298"/>
        <v>2345</v>
      </c>
      <c r="AL381" s="64">
        <f t="shared" si="298"/>
        <v>0</v>
      </c>
      <c r="AM381" s="64">
        <f t="shared" si="298"/>
        <v>2200</v>
      </c>
      <c r="AN381" s="64">
        <f t="shared" si="298"/>
        <v>-2200</v>
      </c>
      <c r="AO381" s="64">
        <f t="shared" si="298"/>
        <v>0</v>
      </c>
      <c r="AP381" s="64">
        <f t="shared" si="298"/>
        <v>0</v>
      </c>
      <c r="AQ381" s="64">
        <f t="shared" si="298"/>
        <v>0</v>
      </c>
      <c r="AR381" s="64">
        <f t="shared" si="298"/>
        <v>0</v>
      </c>
      <c r="AS381" s="64">
        <f t="shared" si="298"/>
        <v>0</v>
      </c>
      <c r="AT381" s="64">
        <f t="shared" si="298"/>
        <v>0</v>
      </c>
      <c r="AU381" s="64">
        <f t="shared" si="298"/>
        <v>0</v>
      </c>
      <c r="AV381" s="117"/>
      <c r="AW381" s="117"/>
      <c r="AX381" s="64">
        <f t="shared" si="298"/>
        <v>0</v>
      </c>
      <c r="AY381" s="64">
        <f t="shared" si="298"/>
        <v>0</v>
      </c>
      <c r="AZ381" s="117"/>
      <c r="BA381" s="117"/>
      <c r="BB381" s="117"/>
      <c r="BC381" s="117"/>
      <c r="BD381" s="117"/>
      <c r="BE381" s="117"/>
      <c r="BF381" s="117"/>
      <c r="BG381" s="117"/>
      <c r="BH381" s="117"/>
      <c r="BI381" s="117"/>
      <c r="BJ381" s="117"/>
      <c r="BK381" s="117"/>
      <c r="BL381" s="117"/>
      <c r="BM381" s="117"/>
      <c r="BN381" s="117"/>
      <c r="BO381" s="117"/>
      <c r="BP381" s="117"/>
      <c r="BQ381" s="119"/>
      <c r="BR381" s="117"/>
      <c r="BS381" s="117"/>
      <c r="BT381" s="24"/>
      <c r="BU381" s="24"/>
      <c r="BV381" s="24"/>
      <c r="BW381" s="24"/>
    </row>
    <row r="382" spans="1:75" s="25" customFormat="1" ht="66" customHeight="1" hidden="1">
      <c r="A382" s="66" t="s">
        <v>140</v>
      </c>
      <c r="B382" s="72" t="s">
        <v>139</v>
      </c>
      <c r="C382" s="72" t="s">
        <v>139</v>
      </c>
      <c r="D382" s="73" t="s">
        <v>273</v>
      </c>
      <c r="E382" s="72" t="s">
        <v>141</v>
      </c>
      <c r="F382" s="64"/>
      <c r="G382" s="64"/>
      <c r="H382" s="81"/>
      <c r="I382" s="81"/>
      <c r="J382" s="81"/>
      <c r="K382" s="136"/>
      <c r="L382" s="136"/>
      <c r="M382" s="64"/>
      <c r="N382" s="64">
        <f>O382-M382</f>
        <v>2345</v>
      </c>
      <c r="O382" s="64">
        <v>2345</v>
      </c>
      <c r="P382" s="64"/>
      <c r="Q382" s="64">
        <v>2200</v>
      </c>
      <c r="R382" s="117"/>
      <c r="S382" s="117"/>
      <c r="T382" s="64">
        <f>O382+R382</f>
        <v>2345</v>
      </c>
      <c r="U382" s="64">
        <f>Q382+S382</f>
        <v>2200</v>
      </c>
      <c r="V382" s="117"/>
      <c r="W382" s="117"/>
      <c r="X382" s="64">
        <f>T382+V382</f>
        <v>2345</v>
      </c>
      <c r="Y382" s="64">
        <f>U382+W382</f>
        <v>2200</v>
      </c>
      <c r="Z382" s="117"/>
      <c r="AA382" s="64">
        <f>X382+Z382</f>
        <v>2345</v>
      </c>
      <c r="AB382" s="64">
        <f>Y382</f>
        <v>2200</v>
      </c>
      <c r="AC382" s="117"/>
      <c r="AD382" s="117"/>
      <c r="AE382" s="117"/>
      <c r="AF382" s="64">
        <f>AA382+AC382</f>
        <v>2345</v>
      </c>
      <c r="AG382" s="117"/>
      <c r="AH382" s="64">
        <f>AB382</f>
        <v>2200</v>
      </c>
      <c r="AI382" s="117"/>
      <c r="AJ382" s="117"/>
      <c r="AK382" s="64">
        <f>AF382+AI382</f>
        <v>2345</v>
      </c>
      <c r="AL382" s="64">
        <f>AG382</f>
        <v>0</v>
      </c>
      <c r="AM382" s="64">
        <f>AH382+AJ382</f>
        <v>2200</v>
      </c>
      <c r="AN382" s="64">
        <f>AO382-AM382</f>
        <v>-2200</v>
      </c>
      <c r="AO382" s="117"/>
      <c r="AP382" s="117"/>
      <c r="AQ382" s="117"/>
      <c r="AR382" s="117"/>
      <c r="AS382" s="117"/>
      <c r="AT382" s="64">
        <f>AO382+AR382</f>
        <v>0</v>
      </c>
      <c r="AU382" s="64">
        <f>AQ382+AS382</f>
        <v>0</v>
      </c>
      <c r="AV382" s="117"/>
      <c r="AW382" s="117"/>
      <c r="AX382" s="64">
        <f>AR382+AU382</f>
        <v>0</v>
      </c>
      <c r="AY382" s="64">
        <f>AT382+AV382</f>
        <v>0</v>
      </c>
      <c r="AZ382" s="117"/>
      <c r="BA382" s="117"/>
      <c r="BB382" s="117"/>
      <c r="BC382" s="117"/>
      <c r="BD382" s="117"/>
      <c r="BE382" s="117"/>
      <c r="BF382" s="117"/>
      <c r="BG382" s="117"/>
      <c r="BH382" s="117"/>
      <c r="BI382" s="117"/>
      <c r="BJ382" s="117"/>
      <c r="BK382" s="117"/>
      <c r="BL382" s="117"/>
      <c r="BM382" s="117"/>
      <c r="BN382" s="117"/>
      <c r="BO382" s="117"/>
      <c r="BP382" s="117"/>
      <c r="BQ382" s="119"/>
      <c r="BR382" s="117"/>
      <c r="BS382" s="117"/>
      <c r="BT382" s="24"/>
      <c r="BU382" s="24"/>
      <c r="BV382" s="24"/>
      <c r="BW382" s="24"/>
    </row>
    <row r="383" spans="1:75" s="25" customFormat="1" ht="49.5" customHeight="1" hidden="1">
      <c r="A383" s="66" t="s">
        <v>297</v>
      </c>
      <c r="B383" s="72" t="s">
        <v>139</v>
      </c>
      <c r="C383" s="72" t="s">
        <v>139</v>
      </c>
      <c r="D383" s="73" t="s">
        <v>282</v>
      </c>
      <c r="E383" s="72"/>
      <c r="F383" s="64"/>
      <c r="G383" s="64"/>
      <c r="H383" s="81"/>
      <c r="I383" s="81"/>
      <c r="J383" s="81"/>
      <c r="K383" s="136"/>
      <c r="L383" s="136"/>
      <c r="M383" s="64"/>
      <c r="N383" s="64">
        <f aca="true" t="shared" si="299" ref="N383:AM383">N384</f>
        <v>4080</v>
      </c>
      <c r="O383" s="64">
        <f t="shared" si="299"/>
        <v>4080</v>
      </c>
      <c r="P383" s="64">
        <f t="shared" si="299"/>
        <v>0</v>
      </c>
      <c r="Q383" s="64">
        <f t="shared" si="299"/>
        <v>4080</v>
      </c>
      <c r="R383" s="64">
        <f t="shared" si="299"/>
        <v>0</v>
      </c>
      <c r="S383" s="64">
        <f t="shared" si="299"/>
        <v>0</v>
      </c>
      <c r="T383" s="64">
        <f t="shared" si="299"/>
        <v>4080</v>
      </c>
      <c r="U383" s="64">
        <f t="shared" si="299"/>
        <v>4080</v>
      </c>
      <c r="V383" s="64">
        <f t="shared" si="299"/>
        <v>0</v>
      </c>
      <c r="W383" s="64">
        <f t="shared" si="299"/>
        <v>0</v>
      </c>
      <c r="X383" s="64">
        <f t="shared" si="299"/>
        <v>4080</v>
      </c>
      <c r="Y383" s="64">
        <f t="shared" si="299"/>
        <v>4080</v>
      </c>
      <c r="Z383" s="64">
        <f t="shared" si="299"/>
        <v>0</v>
      </c>
      <c r="AA383" s="64">
        <f t="shared" si="299"/>
        <v>4080</v>
      </c>
      <c r="AB383" s="64">
        <f t="shared" si="299"/>
        <v>4080</v>
      </c>
      <c r="AC383" s="64">
        <f t="shared" si="299"/>
        <v>0</v>
      </c>
      <c r="AD383" s="64">
        <f t="shared" si="299"/>
        <v>0</v>
      </c>
      <c r="AE383" s="64"/>
      <c r="AF383" s="64">
        <f t="shared" si="299"/>
        <v>4080</v>
      </c>
      <c r="AG383" s="64">
        <f t="shared" si="299"/>
        <v>0</v>
      </c>
      <c r="AH383" s="64">
        <f t="shared" si="299"/>
        <v>4080</v>
      </c>
      <c r="AI383" s="64">
        <f t="shared" si="299"/>
        <v>0</v>
      </c>
      <c r="AJ383" s="64">
        <f t="shared" si="299"/>
        <v>0</v>
      </c>
      <c r="AK383" s="64">
        <f t="shared" si="299"/>
        <v>4080</v>
      </c>
      <c r="AL383" s="64">
        <f t="shared" si="299"/>
        <v>0</v>
      </c>
      <c r="AM383" s="64">
        <f t="shared" si="299"/>
        <v>4080</v>
      </c>
      <c r="AN383" s="64">
        <f>AN384+AN385</f>
        <v>-4080</v>
      </c>
      <c r="AO383" s="64">
        <f aca="true" t="shared" si="300" ref="AO383:AU383">AO384+AO385</f>
        <v>0</v>
      </c>
      <c r="AP383" s="64">
        <f t="shared" si="300"/>
        <v>0</v>
      </c>
      <c r="AQ383" s="64">
        <f t="shared" si="300"/>
        <v>0</v>
      </c>
      <c r="AR383" s="64">
        <f t="shared" si="300"/>
        <v>0</v>
      </c>
      <c r="AS383" s="64">
        <f t="shared" si="300"/>
        <v>0</v>
      </c>
      <c r="AT383" s="64">
        <f t="shared" si="300"/>
        <v>0</v>
      </c>
      <c r="AU383" s="64">
        <f t="shared" si="300"/>
        <v>0</v>
      </c>
      <c r="AV383" s="117"/>
      <c r="AW383" s="117"/>
      <c r="AX383" s="64">
        <f>AX384+AX385</f>
        <v>0</v>
      </c>
      <c r="AY383" s="64">
        <f>AY384+AY385</f>
        <v>0</v>
      </c>
      <c r="AZ383" s="117"/>
      <c r="BA383" s="117"/>
      <c r="BB383" s="117"/>
      <c r="BC383" s="117"/>
      <c r="BD383" s="117"/>
      <c r="BE383" s="117"/>
      <c r="BF383" s="117"/>
      <c r="BG383" s="117"/>
      <c r="BH383" s="117"/>
      <c r="BI383" s="117"/>
      <c r="BJ383" s="117"/>
      <c r="BK383" s="117"/>
      <c r="BL383" s="117"/>
      <c r="BM383" s="117"/>
      <c r="BN383" s="117"/>
      <c r="BO383" s="117"/>
      <c r="BP383" s="117"/>
      <c r="BQ383" s="119"/>
      <c r="BR383" s="117"/>
      <c r="BS383" s="117"/>
      <c r="BT383" s="24"/>
      <c r="BU383" s="24"/>
      <c r="BV383" s="24"/>
      <c r="BW383" s="24"/>
    </row>
    <row r="384" spans="1:75" s="25" customFormat="1" ht="66" customHeight="1" hidden="1">
      <c r="A384" s="66" t="s">
        <v>140</v>
      </c>
      <c r="B384" s="72" t="s">
        <v>139</v>
      </c>
      <c r="C384" s="72" t="s">
        <v>139</v>
      </c>
      <c r="D384" s="73" t="s">
        <v>282</v>
      </c>
      <c r="E384" s="72" t="s">
        <v>141</v>
      </c>
      <c r="F384" s="64"/>
      <c r="G384" s="64"/>
      <c r="H384" s="81"/>
      <c r="I384" s="81"/>
      <c r="J384" s="81"/>
      <c r="K384" s="136"/>
      <c r="L384" s="136"/>
      <c r="M384" s="64"/>
      <c r="N384" s="64">
        <f>O384-M384</f>
        <v>4080</v>
      </c>
      <c r="O384" s="64">
        <v>4080</v>
      </c>
      <c r="P384" s="64"/>
      <c r="Q384" s="64">
        <v>4080</v>
      </c>
      <c r="R384" s="117"/>
      <c r="S384" s="117"/>
      <c r="T384" s="64">
        <f>O384+R384</f>
        <v>4080</v>
      </c>
      <c r="U384" s="64">
        <f>Q384+S384</f>
        <v>4080</v>
      </c>
      <c r="V384" s="117"/>
      <c r="W384" s="117"/>
      <c r="X384" s="64">
        <f>T384+V384</f>
        <v>4080</v>
      </c>
      <c r="Y384" s="64">
        <f>U384+W384</f>
        <v>4080</v>
      </c>
      <c r="Z384" s="117"/>
      <c r="AA384" s="64">
        <f>X384+Z384</f>
        <v>4080</v>
      </c>
      <c r="AB384" s="64">
        <f>Y384</f>
        <v>4080</v>
      </c>
      <c r="AC384" s="117"/>
      <c r="AD384" s="117"/>
      <c r="AE384" s="117"/>
      <c r="AF384" s="64">
        <f>AA384+AC384</f>
        <v>4080</v>
      </c>
      <c r="AG384" s="117"/>
      <c r="AH384" s="64">
        <f>AB384</f>
        <v>4080</v>
      </c>
      <c r="AI384" s="117"/>
      <c r="AJ384" s="117"/>
      <c r="AK384" s="64">
        <f>AF384+AI384</f>
        <v>4080</v>
      </c>
      <c r="AL384" s="64">
        <f>AG384</f>
        <v>0</v>
      </c>
      <c r="AM384" s="64">
        <f>AH384+AJ384</f>
        <v>4080</v>
      </c>
      <c r="AN384" s="64">
        <f>AO384-AM384</f>
        <v>-4080</v>
      </c>
      <c r="AO384" s="117"/>
      <c r="AP384" s="117"/>
      <c r="AQ384" s="117"/>
      <c r="AR384" s="117"/>
      <c r="AS384" s="117"/>
      <c r="AT384" s="64">
        <f>AO384+AR384</f>
        <v>0</v>
      </c>
      <c r="AU384" s="64">
        <f>AQ384+AS384</f>
        <v>0</v>
      </c>
      <c r="AV384" s="117"/>
      <c r="AW384" s="117"/>
      <c r="AX384" s="64">
        <f>AR384+AU384</f>
        <v>0</v>
      </c>
      <c r="AY384" s="64">
        <f>AT384+AV384</f>
        <v>0</v>
      </c>
      <c r="AZ384" s="117"/>
      <c r="BA384" s="117"/>
      <c r="BB384" s="117"/>
      <c r="BC384" s="117"/>
      <c r="BD384" s="117"/>
      <c r="BE384" s="117"/>
      <c r="BF384" s="117"/>
      <c r="BG384" s="117"/>
      <c r="BH384" s="117"/>
      <c r="BI384" s="117"/>
      <c r="BJ384" s="117"/>
      <c r="BK384" s="117"/>
      <c r="BL384" s="117"/>
      <c r="BM384" s="117"/>
      <c r="BN384" s="117"/>
      <c r="BO384" s="117"/>
      <c r="BP384" s="117"/>
      <c r="BQ384" s="119"/>
      <c r="BR384" s="117"/>
      <c r="BS384" s="117"/>
      <c r="BT384" s="24"/>
      <c r="BU384" s="24"/>
      <c r="BV384" s="24"/>
      <c r="BW384" s="24"/>
    </row>
    <row r="385" spans="1:75" s="25" customFormat="1" ht="99" customHeight="1" hidden="1">
      <c r="A385" s="66" t="s">
        <v>319</v>
      </c>
      <c r="B385" s="72" t="s">
        <v>139</v>
      </c>
      <c r="C385" s="72" t="s">
        <v>139</v>
      </c>
      <c r="D385" s="73" t="s">
        <v>320</v>
      </c>
      <c r="E385" s="72"/>
      <c r="F385" s="64"/>
      <c r="G385" s="64"/>
      <c r="H385" s="81"/>
      <c r="I385" s="81"/>
      <c r="J385" s="81"/>
      <c r="K385" s="136"/>
      <c r="L385" s="136"/>
      <c r="M385" s="64"/>
      <c r="N385" s="64"/>
      <c r="O385" s="64"/>
      <c r="P385" s="64"/>
      <c r="Q385" s="64"/>
      <c r="R385" s="117"/>
      <c r="S385" s="117"/>
      <c r="T385" s="64"/>
      <c r="U385" s="64"/>
      <c r="V385" s="117"/>
      <c r="W385" s="117"/>
      <c r="X385" s="64"/>
      <c r="Y385" s="64"/>
      <c r="Z385" s="117"/>
      <c r="AA385" s="64"/>
      <c r="AB385" s="64"/>
      <c r="AC385" s="117"/>
      <c r="AD385" s="117"/>
      <c r="AE385" s="117"/>
      <c r="AF385" s="64"/>
      <c r="AG385" s="117"/>
      <c r="AH385" s="64"/>
      <c r="AI385" s="117"/>
      <c r="AJ385" s="117"/>
      <c r="AK385" s="64"/>
      <c r="AL385" s="64"/>
      <c r="AM385" s="64"/>
      <c r="AN385" s="64">
        <f>AN386</f>
        <v>0</v>
      </c>
      <c r="AO385" s="64">
        <f>AO386</f>
        <v>0</v>
      </c>
      <c r="AP385" s="64">
        <f>AP386</f>
        <v>0</v>
      </c>
      <c r="AQ385" s="64">
        <f>AQ386</f>
        <v>0</v>
      </c>
      <c r="AR385" s="64"/>
      <c r="AS385" s="117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17"/>
      <c r="BE385" s="117"/>
      <c r="BF385" s="117"/>
      <c r="BG385" s="117"/>
      <c r="BH385" s="117"/>
      <c r="BI385" s="117"/>
      <c r="BJ385" s="117"/>
      <c r="BK385" s="117"/>
      <c r="BL385" s="117"/>
      <c r="BM385" s="117"/>
      <c r="BN385" s="117"/>
      <c r="BO385" s="117"/>
      <c r="BP385" s="117"/>
      <c r="BQ385" s="119"/>
      <c r="BR385" s="117"/>
      <c r="BS385" s="117"/>
      <c r="BT385" s="24"/>
      <c r="BU385" s="24"/>
      <c r="BV385" s="24"/>
      <c r="BW385" s="24"/>
    </row>
    <row r="386" spans="1:75" s="25" customFormat="1" ht="82.5" customHeight="1" hidden="1">
      <c r="A386" s="94" t="s">
        <v>241</v>
      </c>
      <c r="B386" s="72" t="s">
        <v>139</v>
      </c>
      <c r="C386" s="72" t="s">
        <v>139</v>
      </c>
      <c r="D386" s="73" t="s">
        <v>320</v>
      </c>
      <c r="E386" s="72" t="s">
        <v>145</v>
      </c>
      <c r="F386" s="64"/>
      <c r="G386" s="64"/>
      <c r="H386" s="81"/>
      <c r="I386" s="81"/>
      <c r="J386" s="81"/>
      <c r="K386" s="136"/>
      <c r="L386" s="136"/>
      <c r="M386" s="64"/>
      <c r="N386" s="64"/>
      <c r="O386" s="64"/>
      <c r="P386" s="64"/>
      <c r="Q386" s="64"/>
      <c r="R386" s="117"/>
      <c r="S386" s="117"/>
      <c r="T386" s="64"/>
      <c r="U386" s="64"/>
      <c r="V386" s="117"/>
      <c r="W386" s="117"/>
      <c r="X386" s="64"/>
      <c r="Y386" s="64"/>
      <c r="Z386" s="117"/>
      <c r="AA386" s="64"/>
      <c r="AB386" s="64"/>
      <c r="AC386" s="117"/>
      <c r="AD386" s="117"/>
      <c r="AE386" s="117"/>
      <c r="AF386" s="64"/>
      <c r="AG386" s="117"/>
      <c r="AH386" s="64"/>
      <c r="AI386" s="117"/>
      <c r="AJ386" s="117"/>
      <c r="AK386" s="64"/>
      <c r="AL386" s="64"/>
      <c r="AM386" s="64"/>
      <c r="AN386" s="64">
        <f>AO386-AM386</f>
        <v>0</v>
      </c>
      <c r="AO386" s="64">
        <f>7314-7314</f>
        <v>0</v>
      </c>
      <c r="AP386" s="64"/>
      <c r="AQ386" s="64">
        <f>7314-7314</f>
        <v>0</v>
      </c>
      <c r="AR386" s="64"/>
      <c r="AS386" s="117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17"/>
      <c r="BE386" s="117"/>
      <c r="BF386" s="117"/>
      <c r="BG386" s="117"/>
      <c r="BH386" s="117"/>
      <c r="BI386" s="117"/>
      <c r="BJ386" s="117"/>
      <c r="BK386" s="117"/>
      <c r="BL386" s="117"/>
      <c r="BM386" s="117"/>
      <c r="BN386" s="117"/>
      <c r="BO386" s="117"/>
      <c r="BP386" s="117"/>
      <c r="BQ386" s="119"/>
      <c r="BR386" s="117"/>
      <c r="BS386" s="117"/>
      <c r="BT386" s="24"/>
      <c r="BU386" s="24"/>
      <c r="BV386" s="24"/>
      <c r="BW386" s="24"/>
    </row>
    <row r="387" spans="1:75" s="25" customFormat="1" ht="33" customHeight="1" hidden="1">
      <c r="A387" s="66" t="s">
        <v>293</v>
      </c>
      <c r="B387" s="72" t="s">
        <v>139</v>
      </c>
      <c r="C387" s="72" t="s">
        <v>139</v>
      </c>
      <c r="D387" s="73" t="s">
        <v>270</v>
      </c>
      <c r="E387" s="72"/>
      <c r="F387" s="64"/>
      <c r="G387" s="64"/>
      <c r="H387" s="81"/>
      <c r="I387" s="81"/>
      <c r="J387" s="81"/>
      <c r="K387" s="136"/>
      <c r="L387" s="136"/>
      <c r="M387" s="64"/>
      <c r="N387" s="64">
        <f aca="true" t="shared" si="301" ref="N387:AD388">N388</f>
        <v>489</v>
      </c>
      <c r="O387" s="64">
        <f t="shared" si="301"/>
        <v>489</v>
      </c>
      <c r="P387" s="64">
        <f t="shared" si="301"/>
        <v>0</v>
      </c>
      <c r="Q387" s="64">
        <f t="shared" si="301"/>
        <v>0</v>
      </c>
      <c r="R387" s="64">
        <f t="shared" si="301"/>
        <v>0</v>
      </c>
      <c r="S387" s="64">
        <f t="shared" si="301"/>
        <v>0</v>
      </c>
      <c r="T387" s="64">
        <f t="shared" si="301"/>
        <v>489</v>
      </c>
      <c r="U387" s="64">
        <f t="shared" si="301"/>
        <v>0</v>
      </c>
      <c r="V387" s="64">
        <f t="shared" si="301"/>
        <v>0</v>
      </c>
      <c r="W387" s="64">
        <f t="shared" si="301"/>
        <v>0</v>
      </c>
      <c r="X387" s="64">
        <f t="shared" si="301"/>
        <v>489</v>
      </c>
      <c r="Y387" s="64">
        <f t="shared" si="301"/>
        <v>0</v>
      </c>
      <c r="Z387" s="64">
        <f t="shared" si="301"/>
        <v>0</v>
      </c>
      <c r="AA387" s="64">
        <f t="shared" si="301"/>
        <v>489</v>
      </c>
      <c r="AB387" s="64">
        <f t="shared" si="301"/>
        <v>0</v>
      </c>
      <c r="AC387" s="64">
        <f t="shared" si="301"/>
        <v>0</v>
      </c>
      <c r="AD387" s="64">
        <f t="shared" si="301"/>
        <v>0</v>
      </c>
      <c r="AE387" s="64"/>
      <c r="AF387" s="64">
        <f aca="true" t="shared" si="302" ref="AC387:AQ388">AF388</f>
        <v>489</v>
      </c>
      <c r="AG387" s="64">
        <f t="shared" si="302"/>
        <v>0</v>
      </c>
      <c r="AH387" s="64">
        <f t="shared" si="302"/>
        <v>0</v>
      </c>
      <c r="AI387" s="64">
        <f t="shared" si="302"/>
        <v>0</v>
      </c>
      <c r="AJ387" s="64">
        <f t="shared" si="302"/>
        <v>0</v>
      </c>
      <c r="AK387" s="64">
        <f t="shared" si="302"/>
        <v>489</v>
      </c>
      <c r="AL387" s="64">
        <f t="shared" si="302"/>
        <v>0</v>
      </c>
      <c r="AM387" s="64">
        <f t="shared" si="302"/>
        <v>0</v>
      </c>
      <c r="AN387" s="64">
        <f t="shared" si="302"/>
        <v>0</v>
      </c>
      <c r="AO387" s="64">
        <f t="shared" si="302"/>
        <v>0</v>
      </c>
      <c r="AP387" s="64">
        <f t="shared" si="302"/>
        <v>0</v>
      </c>
      <c r="AQ387" s="64">
        <f t="shared" si="302"/>
        <v>0</v>
      </c>
      <c r="AR387" s="64"/>
      <c r="AS387" s="117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17"/>
      <c r="BE387" s="117"/>
      <c r="BF387" s="117"/>
      <c r="BG387" s="117"/>
      <c r="BH387" s="117"/>
      <c r="BI387" s="117"/>
      <c r="BJ387" s="117"/>
      <c r="BK387" s="117"/>
      <c r="BL387" s="117"/>
      <c r="BM387" s="117"/>
      <c r="BN387" s="117"/>
      <c r="BO387" s="117"/>
      <c r="BP387" s="117"/>
      <c r="BQ387" s="119"/>
      <c r="BR387" s="117"/>
      <c r="BS387" s="117"/>
      <c r="BT387" s="24"/>
      <c r="BU387" s="24"/>
      <c r="BV387" s="24"/>
      <c r="BW387" s="24"/>
    </row>
    <row r="388" spans="1:75" s="25" customFormat="1" ht="49.5" customHeight="1" hidden="1">
      <c r="A388" s="66" t="s">
        <v>294</v>
      </c>
      <c r="B388" s="72" t="s">
        <v>139</v>
      </c>
      <c r="C388" s="72" t="s">
        <v>139</v>
      </c>
      <c r="D388" s="73" t="s">
        <v>271</v>
      </c>
      <c r="E388" s="72"/>
      <c r="F388" s="64"/>
      <c r="G388" s="64"/>
      <c r="H388" s="81"/>
      <c r="I388" s="81"/>
      <c r="J388" s="81"/>
      <c r="K388" s="136"/>
      <c r="L388" s="136"/>
      <c r="M388" s="64"/>
      <c r="N388" s="64">
        <f t="shared" si="301"/>
        <v>489</v>
      </c>
      <c r="O388" s="64">
        <f t="shared" si="301"/>
        <v>489</v>
      </c>
      <c r="P388" s="64">
        <f t="shared" si="301"/>
        <v>0</v>
      </c>
      <c r="Q388" s="64">
        <f t="shared" si="301"/>
        <v>0</v>
      </c>
      <c r="R388" s="64">
        <f t="shared" si="301"/>
        <v>0</v>
      </c>
      <c r="S388" s="64">
        <f t="shared" si="301"/>
        <v>0</v>
      </c>
      <c r="T388" s="64">
        <f t="shared" si="301"/>
        <v>489</v>
      </c>
      <c r="U388" s="64">
        <f t="shared" si="301"/>
        <v>0</v>
      </c>
      <c r="V388" s="64">
        <f t="shared" si="301"/>
        <v>0</v>
      </c>
      <c r="W388" s="64">
        <f t="shared" si="301"/>
        <v>0</v>
      </c>
      <c r="X388" s="64">
        <f t="shared" si="301"/>
        <v>489</v>
      </c>
      <c r="Y388" s="64">
        <f t="shared" si="301"/>
        <v>0</v>
      </c>
      <c r="Z388" s="64">
        <f t="shared" si="301"/>
        <v>0</v>
      </c>
      <c r="AA388" s="64">
        <f t="shared" si="301"/>
        <v>489</v>
      </c>
      <c r="AB388" s="64">
        <f t="shared" si="301"/>
        <v>0</v>
      </c>
      <c r="AC388" s="64">
        <f t="shared" si="302"/>
        <v>0</v>
      </c>
      <c r="AD388" s="64">
        <f t="shared" si="302"/>
        <v>0</v>
      </c>
      <c r="AE388" s="64"/>
      <c r="AF388" s="64">
        <f t="shared" si="302"/>
        <v>489</v>
      </c>
      <c r="AG388" s="64">
        <f t="shared" si="302"/>
        <v>0</v>
      </c>
      <c r="AH388" s="64">
        <f t="shared" si="302"/>
        <v>0</v>
      </c>
      <c r="AI388" s="64">
        <f t="shared" si="302"/>
        <v>0</v>
      </c>
      <c r="AJ388" s="64">
        <f t="shared" si="302"/>
        <v>0</v>
      </c>
      <c r="AK388" s="64">
        <f t="shared" si="302"/>
        <v>489</v>
      </c>
      <c r="AL388" s="64">
        <f t="shared" si="302"/>
        <v>0</v>
      </c>
      <c r="AM388" s="64">
        <f t="shared" si="302"/>
        <v>0</v>
      </c>
      <c r="AN388" s="64">
        <f t="shared" si="302"/>
        <v>0</v>
      </c>
      <c r="AO388" s="64">
        <f t="shared" si="302"/>
        <v>0</v>
      </c>
      <c r="AP388" s="64">
        <f t="shared" si="302"/>
        <v>0</v>
      </c>
      <c r="AQ388" s="64">
        <f t="shared" si="302"/>
        <v>0</v>
      </c>
      <c r="AR388" s="64"/>
      <c r="AS388" s="117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17"/>
      <c r="BE388" s="117"/>
      <c r="BF388" s="117"/>
      <c r="BG388" s="117"/>
      <c r="BH388" s="117"/>
      <c r="BI388" s="117"/>
      <c r="BJ388" s="117"/>
      <c r="BK388" s="117"/>
      <c r="BL388" s="117"/>
      <c r="BM388" s="117"/>
      <c r="BN388" s="117"/>
      <c r="BO388" s="117"/>
      <c r="BP388" s="117"/>
      <c r="BQ388" s="119"/>
      <c r="BR388" s="117"/>
      <c r="BS388" s="117"/>
      <c r="BT388" s="24"/>
      <c r="BU388" s="24"/>
      <c r="BV388" s="24"/>
      <c r="BW388" s="24"/>
    </row>
    <row r="389" spans="1:75" s="25" customFormat="1" ht="66" customHeight="1" hidden="1">
      <c r="A389" s="66" t="s">
        <v>140</v>
      </c>
      <c r="B389" s="72" t="s">
        <v>139</v>
      </c>
      <c r="C389" s="72" t="s">
        <v>139</v>
      </c>
      <c r="D389" s="73" t="s">
        <v>271</v>
      </c>
      <c r="E389" s="72" t="s">
        <v>141</v>
      </c>
      <c r="F389" s="64"/>
      <c r="G389" s="64"/>
      <c r="H389" s="81"/>
      <c r="I389" s="81"/>
      <c r="J389" s="81"/>
      <c r="K389" s="136"/>
      <c r="L389" s="136"/>
      <c r="M389" s="64"/>
      <c r="N389" s="64">
        <f>O389-M389</f>
        <v>489</v>
      </c>
      <c r="O389" s="64">
        <v>489</v>
      </c>
      <c r="P389" s="64"/>
      <c r="Q389" s="64"/>
      <c r="R389" s="117"/>
      <c r="S389" s="117"/>
      <c r="T389" s="64">
        <f>O389+R389</f>
        <v>489</v>
      </c>
      <c r="U389" s="64">
        <f>Q389+S389</f>
        <v>0</v>
      </c>
      <c r="V389" s="117"/>
      <c r="W389" s="117"/>
      <c r="X389" s="64">
        <f>T389+V389</f>
        <v>489</v>
      </c>
      <c r="Y389" s="64">
        <f>U389+W389</f>
        <v>0</v>
      </c>
      <c r="Z389" s="117"/>
      <c r="AA389" s="64">
        <f>X389+Z389</f>
        <v>489</v>
      </c>
      <c r="AB389" s="64">
        <f>Y389</f>
        <v>0</v>
      </c>
      <c r="AC389" s="117"/>
      <c r="AD389" s="117"/>
      <c r="AE389" s="117"/>
      <c r="AF389" s="64">
        <f>AA389+AC389</f>
        <v>489</v>
      </c>
      <c r="AG389" s="117"/>
      <c r="AH389" s="64">
        <f>AB389</f>
        <v>0</v>
      </c>
      <c r="AI389" s="117"/>
      <c r="AJ389" s="117"/>
      <c r="AK389" s="64">
        <f>AF389+AI389</f>
        <v>489</v>
      </c>
      <c r="AL389" s="64">
        <f>AG389</f>
        <v>0</v>
      </c>
      <c r="AM389" s="64">
        <f>AH389+AJ389</f>
        <v>0</v>
      </c>
      <c r="AN389" s="64">
        <f>AO389-AM389</f>
        <v>0</v>
      </c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17"/>
      <c r="BF389" s="117"/>
      <c r="BG389" s="117"/>
      <c r="BH389" s="117"/>
      <c r="BI389" s="117"/>
      <c r="BJ389" s="117"/>
      <c r="BK389" s="117"/>
      <c r="BL389" s="117"/>
      <c r="BM389" s="117"/>
      <c r="BN389" s="117"/>
      <c r="BO389" s="117"/>
      <c r="BP389" s="117"/>
      <c r="BQ389" s="119"/>
      <c r="BR389" s="117"/>
      <c r="BS389" s="117"/>
      <c r="BT389" s="24"/>
      <c r="BU389" s="24"/>
      <c r="BV389" s="24"/>
      <c r="BW389" s="24"/>
    </row>
    <row r="390" spans="1:75" s="25" customFormat="1" ht="87.75" customHeight="1">
      <c r="A390" s="66" t="s">
        <v>314</v>
      </c>
      <c r="B390" s="72" t="s">
        <v>139</v>
      </c>
      <c r="C390" s="72" t="s">
        <v>139</v>
      </c>
      <c r="D390" s="73" t="s">
        <v>78</v>
      </c>
      <c r="E390" s="72" t="s">
        <v>383</v>
      </c>
      <c r="F390" s="137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8"/>
      <c r="AL390" s="118"/>
      <c r="AM390" s="118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17"/>
      <c r="BE390" s="117"/>
      <c r="BF390" s="117"/>
      <c r="BG390" s="117"/>
      <c r="BH390" s="117"/>
      <c r="BI390" s="117"/>
      <c r="BJ390" s="117"/>
      <c r="BK390" s="117"/>
      <c r="BL390" s="117"/>
      <c r="BM390" s="117"/>
      <c r="BN390" s="117"/>
      <c r="BO390" s="117"/>
      <c r="BP390" s="117"/>
      <c r="BQ390" s="64">
        <f>BR390-BP390</f>
        <v>9344</v>
      </c>
      <c r="BR390" s="64">
        <v>9344</v>
      </c>
      <c r="BS390" s="64">
        <v>9344</v>
      </c>
      <c r="BT390" s="24"/>
      <c r="BU390" s="24"/>
      <c r="BV390" s="24"/>
      <c r="BW390" s="24"/>
    </row>
    <row r="391" spans="1:75" s="25" customFormat="1" ht="43.5" customHeight="1">
      <c r="A391" s="66" t="s">
        <v>124</v>
      </c>
      <c r="B391" s="72" t="s">
        <v>139</v>
      </c>
      <c r="C391" s="72" t="s">
        <v>139</v>
      </c>
      <c r="D391" s="73" t="s">
        <v>125</v>
      </c>
      <c r="E391" s="72"/>
      <c r="F391" s="137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8"/>
      <c r="AL391" s="118"/>
      <c r="AM391" s="118"/>
      <c r="AN391" s="117"/>
      <c r="AO391" s="117"/>
      <c r="AP391" s="117"/>
      <c r="AQ391" s="117"/>
      <c r="AR391" s="117"/>
      <c r="AS391" s="117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17"/>
      <c r="BE391" s="117"/>
      <c r="BF391" s="117"/>
      <c r="BG391" s="117"/>
      <c r="BH391" s="117"/>
      <c r="BI391" s="117"/>
      <c r="BJ391" s="117"/>
      <c r="BK391" s="117"/>
      <c r="BL391" s="117"/>
      <c r="BM391" s="117"/>
      <c r="BN391" s="117"/>
      <c r="BO391" s="117"/>
      <c r="BP391" s="117"/>
      <c r="BQ391" s="64">
        <f>BQ392+BQ400+BQ404</f>
        <v>8890</v>
      </c>
      <c r="BR391" s="64">
        <f>BR392+BR400+BR404</f>
        <v>8890</v>
      </c>
      <c r="BS391" s="64">
        <f>BS392+BS400+BS404</f>
        <v>8890</v>
      </c>
      <c r="BT391" s="24"/>
      <c r="BU391" s="24"/>
      <c r="BV391" s="24"/>
      <c r="BW391" s="24"/>
    </row>
    <row r="392" spans="1:75" s="25" customFormat="1" ht="72.75" customHeight="1">
      <c r="A392" s="66" t="s">
        <v>419</v>
      </c>
      <c r="B392" s="72" t="s">
        <v>139</v>
      </c>
      <c r="C392" s="72" t="s">
        <v>139</v>
      </c>
      <c r="D392" s="73" t="s">
        <v>272</v>
      </c>
      <c r="E392" s="72"/>
      <c r="F392" s="137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8"/>
      <c r="AL392" s="118"/>
      <c r="AM392" s="118"/>
      <c r="AN392" s="117"/>
      <c r="AO392" s="117"/>
      <c r="AP392" s="117"/>
      <c r="AQ392" s="117"/>
      <c r="AR392" s="117"/>
      <c r="AS392" s="117"/>
      <c r="AT392" s="117"/>
      <c r="AU392" s="117"/>
      <c r="AV392" s="117"/>
      <c r="AW392" s="117"/>
      <c r="AX392" s="117"/>
      <c r="AY392" s="117"/>
      <c r="AZ392" s="117"/>
      <c r="BA392" s="117"/>
      <c r="BB392" s="117"/>
      <c r="BC392" s="117"/>
      <c r="BD392" s="117"/>
      <c r="BE392" s="117"/>
      <c r="BF392" s="117"/>
      <c r="BG392" s="117"/>
      <c r="BH392" s="117"/>
      <c r="BI392" s="117"/>
      <c r="BJ392" s="117"/>
      <c r="BK392" s="117"/>
      <c r="BL392" s="117"/>
      <c r="BM392" s="117"/>
      <c r="BN392" s="117"/>
      <c r="BO392" s="117"/>
      <c r="BP392" s="117"/>
      <c r="BQ392" s="64">
        <f>BQ393+BQ395+BQ397</f>
        <v>4000</v>
      </c>
      <c r="BR392" s="64">
        <f>BR393+BR395+BR397</f>
        <v>4000</v>
      </c>
      <c r="BS392" s="64">
        <f>BS393+BS395+BS397</f>
        <v>4000</v>
      </c>
      <c r="BT392" s="24"/>
      <c r="BU392" s="24"/>
      <c r="BV392" s="24"/>
      <c r="BW392" s="24"/>
    </row>
    <row r="393" spans="1:75" s="25" customFormat="1" ht="190.5" customHeight="1">
      <c r="A393" s="123" t="s">
        <v>482</v>
      </c>
      <c r="B393" s="72" t="s">
        <v>139</v>
      </c>
      <c r="C393" s="72" t="s">
        <v>139</v>
      </c>
      <c r="D393" s="73" t="s">
        <v>274</v>
      </c>
      <c r="E393" s="72"/>
      <c r="F393" s="137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8"/>
      <c r="AL393" s="118"/>
      <c r="AM393" s="118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  <c r="BI393" s="117"/>
      <c r="BJ393" s="117"/>
      <c r="BK393" s="117"/>
      <c r="BL393" s="117"/>
      <c r="BM393" s="117"/>
      <c r="BN393" s="117"/>
      <c r="BO393" s="117"/>
      <c r="BP393" s="117"/>
      <c r="BQ393" s="64">
        <f>BQ394</f>
        <v>4000</v>
      </c>
      <c r="BR393" s="64">
        <f>BR394</f>
        <v>4000</v>
      </c>
      <c r="BS393" s="64">
        <f>BS394</f>
        <v>4000</v>
      </c>
      <c r="BT393" s="24"/>
      <c r="BU393" s="24"/>
      <c r="BV393" s="24"/>
      <c r="BW393" s="24"/>
    </row>
    <row r="394" spans="1:75" s="25" customFormat="1" ht="87.75" customHeight="1">
      <c r="A394" s="94" t="s">
        <v>313</v>
      </c>
      <c r="B394" s="72" t="s">
        <v>139</v>
      </c>
      <c r="C394" s="72" t="s">
        <v>139</v>
      </c>
      <c r="D394" s="73" t="s">
        <v>274</v>
      </c>
      <c r="E394" s="72" t="s">
        <v>227</v>
      </c>
      <c r="F394" s="137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8"/>
      <c r="AL394" s="118"/>
      <c r="AM394" s="118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17"/>
      <c r="BG394" s="117"/>
      <c r="BH394" s="117"/>
      <c r="BI394" s="117"/>
      <c r="BJ394" s="117"/>
      <c r="BK394" s="117"/>
      <c r="BL394" s="117"/>
      <c r="BM394" s="117"/>
      <c r="BN394" s="117"/>
      <c r="BO394" s="117"/>
      <c r="BP394" s="117"/>
      <c r="BQ394" s="64">
        <f>BR394-BP394</f>
        <v>4000</v>
      </c>
      <c r="BR394" s="64">
        <v>4000</v>
      </c>
      <c r="BS394" s="64">
        <v>4000</v>
      </c>
      <c r="BT394" s="24"/>
      <c r="BU394" s="24"/>
      <c r="BV394" s="24"/>
      <c r="BW394" s="24"/>
    </row>
    <row r="395" spans="1:75" s="25" customFormat="1" ht="75.75" customHeight="1" hidden="1">
      <c r="A395" s="66" t="s">
        <v>420</v>
      </c>
      <c r="B395" s="72" t="s">
        <v>139</v>
      </c>
      <c r="C395" s="72" t="s">
        <v>139</v>
      </c>
      <c r="D395" s="73" t="s">
        <v>273</v>
      </c>
      <c r="E395" s="72"/>
      <c r="F395" s="137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8"/>
      <c r="AL395" s="118"/>
      <c r="AM395" s="118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17"/>
      <c r="BG395" s="117"/>
      <c r="BH395" s="117"/>
      <c r="BI395" s="117"/>
      <c r="BJ395" s="117"/>
      <c r="BK395" s="117"/>
      <c r="BL395" s="117"/>
      <c r="BM395" s="117"/>
      <c r="BN395" s="117"/>
      <c r="BO395" s="117"/>
      <c r="BP395" s="117"/>
      <c r="BQ395" s="64">
        <f>BQ396</f>
        <v>0</v>
      </c>
      <c r="BR395" s="64">
        <f>BR396</f>
        <v>0</v>
      </c>
      <c r="BS395" s="64">
        <f>BS396</f>
        <v>0</v>
      </c>
      <c r="BT395" s="24"/>
      <c r="BU395" s="24"/>
      <c r="BV395" s="24"/>
      <c r="BW395" s="24"/>
    </row>
    <row r="396" spans="1:75" s="25" customFormat="1" ht="109.5" customHeight="1" hidden="1">
      <c r="A396" s="66" t="s">
        <v>469</v>
      </c>
      <c r="B396" s="72" t="s">
        <v>139</v>
      </c>
      <c r="C396" s="72" t="s">
        <v>139</v>
      </c>
      <c r="D396" s="73" t="s">
        <v>273</v>
      </c>
      <c r="E396" s="72" t="s">
        <v>384</v>
      </c>
      <c r="F396" s="137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8"/>
      <c r="AL396" s="118"/>
      <c r="AM396" s="118"/>
      <c r="AN396" s="117"/>
      <c r="AO396" s="117"/>
      <c r="AP396" s="117"/>
      <c r="AQ396" s="117"/>
      <c r="AR396" s="117"/>
      <c r="AS396" s="117"/>
      <c r="AT396" s="117"/>
      <c r="AU396" s="117"/>
      <c r="AV396" s="117"/>
      <c r="AW396" s="117"/>
      <c r="AX396" s="117"/>
      <c r="AY396" s="117"/>
      <c r="AZ396" s="117"/>
      <c r="BA396" s="117"/>
      <c r="BB396" s="117"/>
      <c r="BC396" s="117"/>
      <c r="BD396" s="117"/>
      <c r="BE396" s="117"/>
      <c r="BF396" s="117"/>
      <c r="BG396" s="117"/>
      <c r="BH396" s="117"/>
      <c r="BI396" s="117"/>
      <c r="BJ396" s="117"/>
      <c r="BK396" s="117"/>
      <c r="BL396" s="117"/>
      <c r="BM396" s="117"/>
      <c r="BN396" s="117"/>
      <c r="BO396" s="117"/>
      <c r="BP396" s="117"/>
      <c r="BQ396" s="64">
        <f>BR396-BP396</f>
        <v>0</v>
      </c>
      <c r="BR396" s="64"/>
      <c r="BS396" s="64"/>
      <c r="BT396" s="24"/>
      <c r="BU396" s="24"/>
      <c r="BV396" s="24"/>
      <c r="BW396" s="24"/>
    </row>
    <row r="397" spans="1:75" s="25" customFormat="1" ht="69.75" customHeight="1" hidden="1">
      <c r="A397" s="66" t="s">
        <v>421</v>
      </c>
      <c r="B397" s="72" t="s">
        <v>139</v>
      </c>
      <c r="C397" s="72" t="s">
        <v>139</v>
      </c>
      <c r="D397" s="73" t="s">
        <v>414</v>
      </c>
      <c r="E397" s="72"/>
      <c r="F397" s="137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8"/>
      <c r="AL397" s="118"/>
      <c r="AM397" s="118"/>
      <c r="AN397" s="117"/>
      <c r="AO397" s="117"/>
      <c r="AP397" s="117"/>
      <c r="AQ397" s="117"/>
      <c r="AR397" s="117"/>
      <c r="AS397" s="117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17"/>
      <c r="BE397" s="117"/>
      <c r="BF397" s="117"/>
      <c r="BG397" s="117"/>
      <c r="BH397" s="117"/>
      <c r="BI397" s="117"/>
      <c r="BJ397" s="117"/>
      <c r="BK397" s="117"/>
      <c r="BL397" s="117"/>
      <c r="BM397" s="117"/>
      <c r="BN397" s="117"/>
      <c r="BO397" s="117"/>
      <c r="BP397" s="117"/>
      <c r="BQ397" s="64">
        <f>BQ398+BQ399</f>
        <v>0</v>
      </c>
      <c r="BR397" s="64">
        <f>BR398+BR399</f>
        <v>0</v>
      </c>
      <c r="BS397" s="64">
        <f>BS398+BS399</f>
        <v>0</v>
      </c>
      <c r="BT397" s="24"/>
      <c r="BU397" s="24"/>
      <c r="BV397" s="24"/>
      <c r="BW397" s="24"/>
    </row>
    <row r="398" spans="1:75" s="25" customFormat="1" ht="36.75" customHeight="1" hidden="1">
      <c r="A398" s="66" t="s">
        <v>417</v>
      </c>
      <c r="B398" s="72" t="s">
        <v>139</v>
      </c>
      <c r="C398" s="72" t="s">
        <v>139</v>
      </c>
      <c r="D398" s="73" t="s">
        <v>414</v>
      </c>
      <c r="E398" s="72" t="s">
        <v>415</v>
      </c>
      <c r="F398" s="137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8"/>
      <c r="AL398" s="118"/>
      <c r="AM398" s="118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17"/>
      <c r="BE398" s="117"/>
      <c r="BF398" s="117"/>
      <c r="BG398" s="117"/>
      <c r="BH398" s="117"/>
      <c r="BI398" s="117"/>
      <c r="BJ398" s="117"/>
      <c r="BK398" s="117"/>
      <c r="BL398" s="117"/>
      <c r="BM398" s="117"/>
      <c r="BN398" s="117"/>
      <c r="BO398" s="117"/>
      <c r="BP398" s="117"/>
      <c r="BQ398" s="64">
        <f>BR398-BP398</f>
        <v>0</v>
      </c>
      <c r="BR398" s="64"/>
      <c r="BS398" s="64"/>
      <c r="BT398" s="24"/>
      <c r="BU398" s="24"/>
      <c r="BV398" s="24"/>
      <c r="BW398" s="24"/>
    </row>
    <row r="399" spans="1:75" s="25" customFormat="1" ht="36" customHeight="1" hidden="1">
      <c r="A399" s="66" t="s">
        <v>418</v>
      </c>
      <c r="B399" s="72" t="s">
        <v>139</v>
      </c>
      <c r="C399" s="72" t="s">
        <v>139</v>
      </c>
      <c r="D399" s="73" t="s">
        <v>414</v>
      </c>
      <c r="E399" s="72" t="s">
        <v>416</v>
      </c>
      <c r="F399" s="137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8"/>
      <c r="AL399" s="118"/>
      <c r="AM399" s="118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17"/>
      <c r="BE399" s="117"/>
      <c r="BF399" s="117"/>
      <c r="BG399" s="117"/>
      <c r="BH399" s="117"/>
      <c r="BI399" s="117"/>
      <c r="BJ399" s="117"/>
      <c r="BK399" s="117"/>
      <c r="BL399" s="117"/>
      <c r="BM399" s="117"/>
      <c r="BN399" s="117"/>
      <c r="BO399" s="117"/>
      <c r="BP399" s="117"/>
      <c r="BQ399" s="64">
        <f>BR399-BP399</f>
        <v>0</v>
      </c>
      <c r="BR399" s="64"/>
      <c r="BS399" s="64"/>
      <c r="BT399" s="24"/>
      <c r="BU399" s="24"/>
      <c r="BV399" s="24"/>
      <c r="BW399" s="24"/>
    </row>
    <row r="400" spans="1:75" s="25" customFormat="1" ht="90" customHeight="1" hidden="1">
      <c r="A400" s="66" t="s">
        <v>392</v>
      </c>
      <c r="B400" s="72" t="s">
        <v>139</v>
      </c>
      <c r="C400" s="72" t="s">
        <v>139</v>
      </c>
      <c r="D400" s="73" t="s">
        <v>270</v>
      </c>
      <c r="E400" s="72"/>
      <c r="F400" s="137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8"/>
      <c r="AL400" s="118"/>
      <c r="AM400" s="118"/>
      <c r="AN400" s="117"/>
      <c r="AO400" s="117"/>
      <c r="AP400" s="117"/>
      <c r="AQ400" s="117"/>
      <c r="AR400" s="117"/>
      <c r="AS400" s="117"/>
      <c r="AT400" s="117"/>
      <c r="AU400" s="117"/>
      <c r="AV400" s="117"/>
      <c r="AW400" s="117"/>
      <c r="AX400" s="117"/>
      <c r="AY400" s="117"/>
      <c r="AZ400" s="117"/>
      <c r="BA400" s="117"/>
      <c r="BB400" s="117"/>
      <c r="BC400" s="117"/>
      <c r="BD400" s="117"/>
      <c r="BE400" s="117"/>
      <c r="BF400" s="117"/>
      <c r="BG400" s="117"/>
      <c r="BH400" s="117"/>
      <c r="BI400" s="117"/>
      <c r="BJ400" s="117"/>
      <c r="BK400" s="117"/>
      <c r="BL400" s="117"/>
      <c r="BM400" s="117"/>
      <c r="BN400" s="117"/>
      <c r="BO400" s="117"/>
      <c r="BP400" s="117"/>
      <c r="BQ400" s="64">
        <f>BQ401</f>
        <v>0</v>
      </c>
      <c r="BR400" s="64">
        <f>BR401</f>
        <v>0</v>
      </c>
      <c r="BS400" s="64">
        <f>BS401</f>
        <v>0</v>
      </c>
      <c r="BT400" s="24"/>
      <c r="BU400" s="24"/>
      <c r="BV400" s="24"/>
      <c r="BW400" s="24"/>
    </row>
    <row r="401" spans="1:75" s="25" customFormat="1" ht="87" customHeight="1" hidden="1">
      <c r="A401" s="66" t="s">
        <v>393</v>
      </c>
      <c r="B401" s="72" t="s">
        <v>139</v>
      </c>
      <c r="C401" s="72" t="s">
        <v>139</v>
      </c>
      <c r="D401" s="73" t="s">
        <v>271</v>
      </c>
      <c r="E401" s="72"/>
      <c r="F401" s="137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8"/>
      <c r="AL401" s="118"/>
      <c r="AM401" s="118"/>
      <c r="AN401" s="117"/>
      <c r="AO401" s="117"/>
      <c r="AP401" s="117"/>
      <c r="AQ401" s="117"/>
      <c r="AR401" s="117"/>
      <c r="AS401" s="117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17"/>
      <c r="BE401" s="117"/>
      <c r="BF401" s="117"/>
      <c r="BG401" s="117"/>
      <c r="BH401" s="117"/>
      <c r="BI401" s="117"/>
      <c r="BJ401" s="117"/>
      <c r="BK401" s="117"/>
      <c r="BL401" s="117"/>
      <c r="BM401" s="117"/>
      <c r="BN401" s="117"/>
      <c r="BO401" s="117"/>
      <c r="BP401" s="117"/>
      <c r="BQ401" s="64">
        <f>BQ402+BQ403</f>
        <v>0</v>
      </c>
      <c r="BR401" s="64">
        <f>BR402+BR403</f>
        <v>0</v>
      </c>
      <c r="BS401" s="64">
        <f>BS402+BS403</f>
        <v>0</v>
      </c>
      <c r="BT401" s="24"/>
      <c r="BU401" s="24"/>
      <c r="BV401" s="24"/>
      <c r="BW401" s="24"/>
    </row>
    <row r="402" spans="1:75" s="25" customFormat="1" ht="90" customHeight="1" hidden="1">
      <c r="A402" s="66" t="s">
        <v>401</v>
      </c>
      <c r="B402" s="72" t="s">
        <v>139</v>
      </c>
      <c r="C402" s="72" t="s">
        <v>139</v>
      </c>
      <c r="D402" s="73" t="s">
        <v>271</v>
      </c>
      <c r="E402" s="72" t="s">
        <v>396</v>
      </c>
      <c r="F402" s="137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8"/>
      <c r="AL402" s="118"/>
      <c r="AM402" s="118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17"/>
      <c r="BE402" s="117"/>
      <c r="BF402" s="117"/>
      <c r="BG402" s="117"/>
      <c r="BH402" s="117"/>
      <c r="BI402" s="117"/>
      <c r="BJ402" s="117"/>
      <c r="BK402" s="117"/>
      <c r="BL402" s="117"/>
      <c r="BM402" s="117"/>
      <c r="BN402" s="117"/>
      <c r="BO402" s="117"/>
      <c r="BP402" s="117"/>
      <c r="BQ402" s="64">
        <f>BR402-BP402</f>
        <v>0</v>
      </c>
      <c r="BR402" s="64"/>
      <c r="BS402" s="64"/>
      <c r="BT402" s="24"/>
      <c r="BU402" s="24"/>
      <c r="BV402" s="24"/>
      <c r="BW402" s="24"/>
    </row>
    <row r="403" spans="1:75" s="25" customFormat="1" ht="109.5" customHeight="1" hidden="1">
      <c r="A403" s="66" t="s">
        <v>469</v>
      </c>
      <c r="B403" s="72" t="s">
        <v>139</v>
      </c>
      <c r="C403" s="72" t="s">
        <v>139</v>
      </c>
      <c r="D403" s="73" t="s">
        <v>271</v>
      </c>
      <c r="E403" s="72" t="s">
        <v>384</v>
      </c>
      <c r="F403" s="137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8"/>
      <c r="AL403" s="118"/>
      <c r="AM403" s="118"/>
      <c r="AN403" s="117"/>
      <c r="AO403" s="117"/>
      <c r="AP403" s="117"/>
      <c r="AQ403" s="117"/>
      <c r="AR403" s="117"/>
      <c r="AS403" s="117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17"/>
      <c r="BE403" s="117"/>
      <c r="BF403" s="117"/>
      <c r="BG403" s="117"/>
      <c r="BH403" s="117"/>
      <c r="BI403" s="117"/>
      <c r="BJ403" s="117"/>
      <c r="BK403" s="117"/>
      <c r="BL403" s="117"/>
      <c r="BM403" s="117"/>
      <c r="BN403" s="117"/>
      <c r="BO403" s="117"/>
      <c r="BP403" s="117"/>
      <c r="BQ403" s="64">
        <f>BR403-BP403</f>
        <v>0</v>
      </c>
      <c r="BR403" s="64"/>
      <c r="BS403" s="64"/>
      <c r="BT403" s="24"/>
      <c r="BU403" s="24"/>
      <c r="BV403" s="24"/>
      <c r="BW403" s="24"/>
    </row>
    <row r="404" spans="1:75" s="25" customFormat="1" ht="60" customHeight="1">
      <c r="A404" s="66" t="s">
        <v>413</v>
      </c>
      <c r="B404" s="72" t="s">
        <v>139</v>
      </c>
      <c r="C404" s="72" t="s">
        <v>139</v>
      </c>
      <c r="D404" s="73" t="s">
        <v>282</v>
      </c>
      <c r="E404" s="72"/>
      <c r="F404" s="137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8"/>
      <c r="AL404" s="118"/>
      <c r="AM404" s="118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17"/>
      <c r="BE404" s="117"/>
      <c r="BF404" s="117"/>
      <c r="BG404" s="117"/>
      <c r="BH404" s="117"/>
      <c r="BI404" s="117"/>
      <c r="BJ404" s="117"/>
      <c r="BK404" s="117"/>
      <c r="BL404" s="117"/>
      <c r="BM404" s="117"/>
      <c r="BN404" s="117"/>
      <c r="BO404" s="117"/>
      <c r="BP404" s="117"/>
      <c r="BQ404" s="64">
        <f aca="true" t="shared" si="303" ref="BQ404:BS405">BQ405</f>
        <v>4890</v>
      </c>
      <c r="BR404" s="64">
        <f t="shared" si="303"/>
        <v>4890</v>
      </c>
      <c r="BS404" s="64">
        <f t="shared" si="303"/>
        <v>4890</v>
      </c>
      <c r="BT404" s="24"/>
      <c r="BU404" s="24"/>
      <c r="BV404" s="24"/>
      <c r="BW404" s="24"/>
    </row>
    <row r="405" spans="1:75" s="25" customFormat="1" ht="106.5" customHeight="1">
      <c r="A405" s="66" t="s">
        <v>319</v>
      </c>
      <c r="B405" s="72" t="s">
        <v>139</v>
      </c>
      <c r="C405" s="72" t="s">
        <v>139</v>
      </c>
      <c r="D405" s="73" t="s">
        <v>320</v>
      </c>
      <c r="E405" s="72"/>
      <c r="F405" s="137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8"/>
      <c r="AL405" s="118"/>
      <c r="AM405" s="118"/>
      <c r="AN405" s="117"/>
      <c r="AO405" s="11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17"/>
      <c r="BE405" s="117"/>
      <c r="BF405" s="117"/>
      <c r="BG405" s="117"/>
      <c r="BH405" s="117"/>
      <c r="BI405" s="117"/>
      <c r="BJ405" s="117"/>
      <c r="BK405" s="117"/>
      <c r="BL405" s="117"/>
      <c r="BM405" s="117"/>
      <c r="BN405" s="117"/>
      <c r="BO405" s="117"/>
      <c r="BP405" s="117"/>
      <c r="BQ405" s="64">
        <f t="shared" si="303"/>
        <v>4890</v>
      </c>
      <c r="BR405" s="64">
        <f t="shared" si="303"/>
        <v>4890</v>
      </c>
      <c r="BS405" s="64">
        <f t="shared" si="303"/>
        <v>4890</v>
      </c>
      <c r="BT405" s="24"/>
      <c r="BU405" s="24"/>
      <c r="BV405" s="24"/>
      <c r="BW405" s="24"/>
    </row>
    <row r="406" spans="1:75" s="25" customFormat="1" ht="89.25" customHeight="1">
      <c r="A406" s="94" t="s">
        <v>241</v>
      </c>
      <c r="B406" s="72" t="s">
        <v>139</v>
      </c>
      <c r="C406" s="72" t="s">
        <v>139</v>
      </c>
      <c r="D406" s="73" t="s">
        <v>320</v>
      </c>
      <c r="E406" s="72" t="s">
        <v>145</v>
      </c>
      <c r="F406" s="137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8"/>
      <c r="AL406" s="118"/>
      <c r="AM406" s="118"/>
      <c r="AN406" s="117"/>
      <c r="AO406" s="117"/>
      <c r="AP406" s="117"/>
      <c r="AQ406" s="117"/>
      <c r="AR406" s="117"/>
      <c r="AS406" s="117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17"/>
      <c r="BE406" s="117"/>
      <c r="BF406" s="117"/>
      <c r="BG406" s="117"/>
      <c r="BH406" s="117"/>
      <c r="BI406" s="117"/>
      <c r="BJ406" s="117"/>
      <c r="BK406" s="117"/>
      <c r="BL406" s="117"/>
      <c r="BM406" s="117"/>
      <c r="BN406" s="117"/>
      <c r="BO406" s="117"/>
      <c r="BP406" s="117"/>
      <c r="BQ406" s="64">
        <f>BR406-BP406</f>
        <v>4890</v>
      </c>
      <c r="BR406" s="64">
        <v>4890</v>
      </c>
      <c r="BS406" s="64">
        <v>4890</v>
      </c>
      <c r="BT406" s="24"/>
      <c r="BU406" s="24"/>
      <c r="BV406" s="24"/>
      <c r="BW406" s="24"/>
    </row>
    <row r="407" spans="1:75" s="25" customFormat="1" ht="16.5">
      <c r="A407" s="66"/>
      <c r="B407" s="72"/>
      <c r="C407" s="72"/>
      <c r="D407" s="73"/>
      <c r="E407" s="72"/>
      <c r="F407" s="137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8"/>
      <c r="AL407" s="118"/>
      <c r="AM407" s="118"/>
      <c r="AN407" s="117"/>
      <c r="AO407" s="117"/>
      <c r="AP407" s="117"/>
      <c r="AQ407" s="117"/>
      <c r="AR407" s="117"/>
      <c r="AS407" s="117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17"/>
      <c r="BE407" s="117"/>
      <c r="BF407" s="117"/>
      <c r="BG407" s="117"/>
      <c r="BH407" s="117"/>
      <c r="BI407" s="117"/>
      <c r="BJ407" s="117"/>
      <c r="BK407" s="117"/>
      <c r="BL407" s="117"/>
      <c r="BM407" s="117"/>
      <c r="BN407" s="117"/>
      <c r="BO407" s="117"/>
      <c r="BP407" s="117"/>
      <c r="BQ407" s="64"/>
      <c r="BR407" s="64"/>
      <c r="BS407" s="64"/>
      <c r="BT407" s="24"/>
      <c r="BU407" s="24"/>
      <c r="BV407" s="24"/>
      <c r="BW407" s="24"/>
    </row>
    <row r="408" spans="1:75" s="25" customFormat="1" ht="35.25" customHeight="1">
      <c r="A408" s="57" t="s">
        <v>79</v>
      </c>
      <c r="B408" s="58" t="s">
        <v>139</v>
      </c>
      <c r="C408" s="58" t="s">
        <v>148</v>
      </c>
      <c r="D408" s="139"/>
      <c r="E408" s="125"/>
      <c r="F408" s="60">
        <f>F415+F409+F420</f>
        <v>218976</v>
      </c>
      <c r="G408" s="60">
        <f aca="true" t="shared" si="304" ref="G408:AD408">G415+G409+G420+G424</f>
        <v>15357</v>
      </c>
      <c r="H408" s="60">
        <f t="shared" si="304"/>
        <v>234333</v>
      </c>
      <c r="I408" s="60">
        <f t="shared" si="304"/>
        <v>0</v>
      </c>
      <c r="J408" s="60">
        <f t="shared" si="304"/>
        <v>123187</v>
      </c>
      <c r="K408" s="60">
        <f t="shared" si="304"/>
        <v>213196</v>
      </c>
      <c r="L408" s="60">
        <f t="shared" si="304"/>
        <v>232384</v>
      </c>
      <c r="M408" s="60">
        <f t="shared" si="304"/>
        <v>355571</v>
      </c>
      <c r="N408" s="60">
        <f t="shared" si="304"/>
        <v>-208894</v>
      </c>
      <c r="O408" s="60">
        <f t="shared" si="304"/>
        <v>146677</v>
      </c>
      <c r="P408" s="60">
        <f t="shared" si="304"/>
        <v>63764</v>
      </c>
      <c r="Q408" s="60">
        <f t="shared" si="304"/>
        <v>110283</v>
      </c>
      <c r="R408" s="60">
        <f t="shared" si="304"/>
        <v>-6490</v>
      </c>
      <c r="S408" s="60">
        <f t="shared" si="304"/>
        <v>-6490</v>
      </c>
      <c r="T408" s="60">
        <f t="shared" si="304"/>
        <v>140187</v>
      </c>
      <c r="U408" s="60">
        <f t="shared" si="304"/>
        <v>103793</v>
      </c>
      <c r="V408" s="60">
        <f t="shared" si="304"/>
        <v>-2622</v>
      </c>
      <c r="W408" s="60">
        <f t="shared" si="304"/>
        <v>-2622</v>
      </c>
      <c r="X408" s="60">
        <f t="shared" si="304"/>
        <v>137565</v>
      </c>
      <c r="Y408" s="60">
        <f t="shared" si="304"/>
        <v>101171</v>
      </c>
      <c r="Z408" s="60">
        <f t="shared" si="304"/>
        <v>0</v>
      </c>
      <c r="AA408" s="60">
        <f t="shared" si="304"/>
        <v>137565</v>
      </c>
      <c r="AB408" s="60">
        <f t="shared" si="304"/>
        <v>101171</v>
      </c>
      <c r="AC408" s="60">
        <f t="shared" si="304"/>
        <v>0</v>
      </c>
      <c r="AD408" s="60">
        <f t="shared" si="304"/>
        <v>0</v>
      </c>
      <c r="AE408" s="60"/>
      <c r="AF408" s="60">
        <f aca="true" t="shared" si="305" ref="AF408:BC408">AF415+AF409+AF420+AF424</f>
        <v>137565</v>
      </c>
      <c r="AG408" s="60">
        <f t="shared" si="305"/>
        <v>0</v>
      </c>
      <c r="AH408" s="60">
        <f t="shared" si="305"/>
        <v>101171</v>
      </c>
      <c r="AI408" s="60">
        <f t="shared" si="305"/>
        <v>0</v>
      </c>
      <c r="AJ408" s="60">
        <f t="shared" si="305"/>
        <v>0</v>
      </c>
      <c r="AK408" s="60">
        <f t="shared" si="305"/>
        <v>137565</v>
      </c>
      <c r="AL408" s="60">
        <f t="shared" si="305"/>
        <v>0</v>
      </c>
      <c r="AM408" s="60">
        <f t="shared" si="305"/>
        <v>101171</v>
      </c>
      <c r="AN408" s="60">
        <f t="shared" si="305"/>
        <v>14289</v>
      </c>
      <c r="AO408" s="60">
        <f t="shared" si="305"/>
        <v>115460</v>
      </c>
      <c r="AP408" s="60">
        <f t="shared" si="305"/>
        <v>0</v>
      </c>
      <c r="AQ408" s="60">
        <f t="shared" si="305"/>
        <v>115460</v>
      </c>
      <c r="AR408" s="60">
        <f t="shared" si="305"/>
        <v>0</v>
      </c>
      <c r="AS408" s="60">
        <f t="shared" si="305"/>
        <v>0</v>
      </c>
      <c r="AT408" s="60">
        <f t="shared" si="305"/>
        <v>115460</v>
      </c>
      <c r="AU408" s="60">
        <f t="shared" si="305"/>
        <v>115460</v>
      </c>
      <c r="AV408" s="60">
        <f t="shared" si="305"/>
        <v>0</v>
      </c>
      <c r="AW408" s="60">
        <f t="shared" si="305"/>
        <v>0</v>
      </c>
      <c r="AX408" s="60">
        <f t="shared" si="305"/>
        <v>115460</v>
      </c>
      <c r="AY408" s="60">
        <f t="shared" si="305"/>
        <v>115460</v>
      </c>
      <c r="AZ408" s="60">
        <f t="shared" si="305"/>
        <v>150</v>
      </c>
      <c r="BA408" s="60">
        <f t="shared" si="305"/>
        <v>0</v>
      </c>
      <c r="BB408" s="60">
        <f t="shared" si="305"/>
        <v>115610</v>
      </c>
      <c r="BC408" s="60">
        <f t="shared" si="305"/>
        <v>115460</v>
      </c>
      <c r="BD408" s="117"/>
      <c r="BE408" s="117"/>
      <c r="BF408" s="60">
        <f aca="true" t="shared" si="306" ref="BF408:BN408">BF415+BF409+BF420+BF424</f>
        <v>115610</v>
      </c>
      <c r="BG408" s="60">
        <f t="shared" si="306"/>
        <v>115460</v>
      </c>
      <c r="BH408" s="60">
        <f t="shared" si="306"/>
        <v>0</v>
      </c>
      <c r="BI408" s="60">
        <f t="shared" si="306"/>
        <v>0</v>
      </c>
      <c r="BJ408" s="60">
        <f t="shared" si="306"/>
        <v>115610</v>
      </c>
      <c r="BK408" s="60">
        <f t="shared" si="306"/>
        <v>115460</v>
      </c>
      <c r="BL408" s="60">
        <f t="shared" si="306"/>
        <v>0</v>
      </c>
      <c r="BM408" s="60">
        <f t="shared" si="306"/>
        <v>0</v>
      </c>
      <c r="BN408" s="60">
        <f t="shared" si="306"/>
        <v>115610</v>
      </c>
      <c r="BO408" s="60"/>
      <c r="BP408" s="60">
        <f>BP415+BP409+BP420+BP424</f>
        <v>115460</v>
      </c>
      <c r="BQ408" s="60">
        <f>BQ415+BQ409+BQ420+BQ424</f>
        <v>450454</v>
      </c>
      <c r="BR408" s="60">
        <f>BR415+BR409+BR420+BR424</f>
        <v>565914</v>
      </c>
      <c r="BS408" s="60">
        <f>BS415+BS409+BS420+BS424</f>
        <v>576372</v>
      </c>
      <c r="BT408" s="24"/>
      <c r="BU408" s="24"/>
      <c r="BV408" s="24"/>
      <c r="BW408" s="24"/>
    </row>
    <row r="409" spans="1:75" s="25" customFormat="1" ht="39" customHeight="1">
      <c r="A409" s="66" t="s">
        <v>80</v>
      </c>
      <c r="B409" s="72" t="s">
        <v>139</v>
      </c>
      <c r="C409" s="72" t="s">
        <v>148</v>
      </c>
      <c r="D409" s="73" t="s">
        <v>81</v>
      </c>
      <c r="E409" s="72"/>
      <c r="F409" s="74">
        <f aca="true" t="shared" si="307" ref="F409:BC409">F410</f>
        <v>85147</v>
      </c>
      <c r="G409" s="74">
        <f t="shared" si="307"/>
        <v>4235</v>
      </c>
      <c r="H409" s="74">
        <f t="shared" si="307"/>
        <v>89382</v>
      </c>
      <c r="I409" s="74">
        <f t="shared" si="307"/>
        <v>0</v>
      </c>
      <c r="J409" s="74">
        <f t="shared" si="307"/>
        <v>95852</v>
      </c>
      <c r="K409" s="74">
        <f t="shared" si="307"/>
        <v>-4021</v>
      </c>
      <c r="L409" s="74">
        <f t="shared" si="307"/>
        <v>-4305</v>
      </c>
      <c r="M409" s="74">
        <f t="shared" si="307"/>
        <v>91547</v>
      </c>
      <c r="N409" s="74">
        <f t="shared" si="307"/>
        <v>-45028</v>
      </c>
      <c r="O409" s="74">
        <f t="shared" si="307"/>
        <v>46519</v>
      </c>
      <c r="P409" s="74">
        <f t="shared" si="307"/>
        <v>0</v>
      </c>
      <c r="Q409" s="74">
        <f t="shared" si="307"/>
        <v>46519</v>
      </c>
      <c r="R409" s="74">
        <f t="shared" si="307"/>
        <v>-6490</v>
      </c>
      <c r="S409" s="74">
        <f t="shared" si="307"/>
        <v>-6490</v>
      </c>
      <c r="T409" s="74">
        <f t="shared" si="307"/>
        <v>40029</v>
      </c>
      <c r="U409" s="74">
        <f t="shared" si="307"/>
        <v>40029</v>
      </c>
      <c r="V409" s="74">
        <f t="shared" si="307"/>
        <v>0</v>
      </c>
      <c r="W409" s="74">
        <f t="shared" si="307"/>
        <v>0</v>
      </c>
      <c r="X409" s="74">
        <f t="shared" si="307"/>
        <v>40029</v>
      </c>
      <c r="Y409" s="74">
        <f t="shared" si="307"/>
        <v>40029</v>
      </c>
      <c r="Z409" s="74">
        <f t="shared" si="307"/>
        <v>0</v>
      </c>
      <c r="AA409" s="74">
        <f t="shared" si="307"/>
        <v>40029</v>
      </c>
      <c r="AB409" s="74">
        <f t="shared" si="307"/>
        <v>40029</v>
      </c>
      <c r="AC409" s="74">
        <f t="shared" si="307"/>
        <v>0</v>
      </c>
      <c r="AD409" s="74">
        <f t="shared" si="307"/>
        <v>0</v>
      </c>
      <c r="AE409" s="74"/>
      <c r="AF409" s="74">
        <f t="shared" si="307"/>
        <v>40029</v>
      </c>
      <c r="AG409" s="74">
        <f t="shared" si="307"/>
        <v>0</v>
      </c>
      <c r="AH409" s="74">
        <f t="shared" si="307"/>
        <v>40029</v>
      </c>
      <c r="AI409" s="74">
        <f t="shared" si="307"/>
        <v>0</v>
      </c>
      <c r="AJ409" s="74">
        <f t="shared" si="307"/>
        <v>0</v>
      </c>
      <c r="AK409" s="74">
        <f t="shared" si="307"/>
        <v>40029</v>
      </c>
      <c r="AL409" s="74">
        <f t="shared" si="307"/>
        <v>0</v>
      </c>
      <c r="AM409" s="74">
        <f t="shared" si="307"/>
        <v>40029</v>
      </c>
      <c r="AN409" s="74">
        <f t="shared" si="307"/>
        <v>2746</v>
      </c>
      <c r="AO409" s="74">
        <f t="shared" si="307"/>
        <v>42775</v>
      </c>
      <c r="AP409" s="74">
        <f t="shared" si="307"/>
        <v>0</v>
      </c>
      <c r="AQ409" s="74">
        <f t="shared" si="307"/>
        <v>42775</v>
      </c>
      <c r="AR409" s="74">
        <f t="shared" si="307"/>
        <v>0</v>
      </c>
      <c r="AS409" s="74">
        <f t="shared" si="307"/>
        <v>0</v>
      </c>
      <c r="AT409" s="74">
        <f t="shared" si="307"/>
        <v>42775</v>
      </c>
      <c r="AU409" s="74">
        <f t="shared" si="307"/>
        <v>42775</v>
      </c>
      <c r="AV409" s="74">
        <f t="shared" si="307"/>
        <v>0</v>
      </c>
      <c r="AW409" s="74">
        <f t="shared" si="307"/>
        <v>0</v>
      </c>
      <c r="AX409" s="74">
        <f t="shared" si="307"/>
        <v>42775</v>
      </c>
      <c r="AY409" s="74">
        <f t="shared" si="307"/>
        <v>42775</v>
      </c>
      <c r="AZ409" s="74">
        <f t="shared" si="307"/>
        <v>0</v>
      </c>
      <c r="BA409" s="74">
        <f t="shared" si="307"/>
        <v>0</v>
      </c>
      <c r="BB409" s="74">
        <f t="shared" si="307"/>
        <v>42775</v>
      </c>
      <c r="BC409" s="74">
        <f t="shared" si="307"/>
        <v>42775</v>
      </c>
      <c r="BD409" s="117"/>
      <c r="BE409" s="117"/>
      <c r="BF409" s="74">
        <f aca="true" t="shared" si="308" ref="BF409:BP409">BF410</f>
        <v>42775</v>
      </c>
      <c r="BG409" s="74">
        <f t="shared" si="308"/>
        <v>42775</v>
      </c>
      <c r="BH409" s="74">
        <f t="shared" si="308"/>
        <v>0</v>
      </c>
      <c r="BI409" s="74">
        <f t="shared" si="308"/>
        <v>0</v>
      </c>
      <c r="BJ409" s="74">
        <f t="shared" si="308"/>
        <v>42775</v>
      </c>
      <c r="BK409" s="74">
        <f t="shared" si="308"/>
        <v>42775</v>
      </c>
      <c r="BL409" s="74">
        <f t="shared" si="308"/>
        <v>0</v>
      </c>
      <c r="BM409" s="74">
        <f t="shared" si="308"/>
        <v>0</v>
      </c>
      <c r="BN409" s="74">
        <f t="shared" si="308"/>
        <v>42775</v>
      </c>
      <c r="BO409" s="74"/>
      <c r="BP409" s="74">
        <f t="shared" si="308"/>
        <v>42775</v>
      </c>
      <c r="BQ409" s="74">
        <f>BQ410+BQ411+BQ413</f>
        <v>376</v>
      </c>
      <c r="BR409" s="74">
        <f>BR410+BR411+BR413</f>
        <v>43151</v>
      </c>
      <c r="BS409" s="74">
        <f>BS410+BS411+BS413</f>
        <v>43151</v>
      </c>
      <c r="BT409" s="24"/>
      <c r="BU409" s="24"/>
      <c r="BV409" s="24"/>
      <c r="BW409" s="24"/>
    </row>
    <row r="410" spans="1:75" s="25" customFormat="1" ht="38.25" customHeight="1">
      <c r="A410" s="66" t="s">
        <v>132</v>
      </c>
      <c r="B410" s="72" t="s">
        <v>139</v>
      </c>
      <c r="C410" s="72" t="s">
        <v>148</v>
      </c>
      <c r="D410" s="73" t="s">
        <v>81</v>
      </c>
      <c r="E410" s="72" t="s">
        <v>133</v>
      </c>
      <c r="F410" s="64">
        <v>85147</v>
      </c>
      <c r="G410" s="64">
        <f>H410-F410</f>
        <v>4235</v>
      </c>
      <c r="H410" s="81">
        <f>20302+69227-147</f>
        <v>89382</v>
      </c>
      <c r="I410" s="81"/>
      <c r="J410" s="81">
        <f>21827+74186-161</f>
        <v>95852</v>
      </c>
      <c r="K410" s="81">
        <v>-4021</v>
      </c>
      <c r="L410" s="81">
        <v>-4305</v>
      </c>
      <c r="M410" s="64">
        <v>91547</v>
      </c>
      <c r="N410" s="64">
        <f>O410-M410</f>
        <v>-45028</v>
      </c>
      <c r="O410" s="64">
        <f>6490+40029</f>
        <v>46519</v>
      </c>
      <c r="P410" s="64"/>
      <c r="Q410" s="64">
        <f>6490+40029</f>
        <v>46519</v>
      </c>
      <c r="R410" s="64">
        <v>-6490</v>
      </c>
      <c r="S410" s="64">
        <v>-6490</v>
      </c>
      <c r="T410" s="64">
        <f>O410+R410</f>
        <v>40029</v>
      </c>
      <c r="U410" s="64">
        <f>Q410+S410</f>
        <v>40029</v>
      </c>
      <c r="V410" s="117"/>
      <c r="W410" s="117"/>
      <c r="X410" s="64">
        <f>T410+V410</f>
        <v>40029</v>
      </c>
      <c r="Y410" s="64">
        <f>U410+W410</f>
        <v>40029</v>
      </c>
      <c r="Z410" s="117"/>
      <c r="AA410" s="64">
        <f>X410+Z410</f>
        <v>40029</v>
      </c>
      <c r="AB410" s="64">
        <f>Y410</f>
        <v>40029</v>
      </c>
      <c r="AC410" s="117"/>
      <c r="AD410" s="117"/>
      <c r="AE410" s="117"/>
      <c r="AF410" s="64">
        <f>AA410+AC410</f>
        <v>40029</v>
      </c>
      <c r="AG410" s="117"/>
      <c r="AH410" s="64">
        <f>AB410</f>
        <v>40029</v>
      </c>
      <c r="AI410" s="117"/>
      <c r="AJ410" s="117"/>
      <c r="AK410" s="64">
        <f>AF410+AI410</f>
        <v>40029</v>
      </c>
      <c r="AL410" s="64">
        <f>AG410</f>
        <v>0</v>
      </c>
      <c r="AM410" s="64">
        <f>AH410+AJ410</f>
        <v>40029</v>
      </c>
      <c r="AN410" s="64">
        <f>AO410-AM410</f>
        <v>2746</v>
      </c>
      <c r="AO410" s="64">
        <v>42775</v>
      </c>
      <c r="AP410" s="64"/>
      <c r="AQ410" s="64">
        <v>42775</v>
      </c>
      <c r="AR410" s="64"/>
      <c r="AS410" s="117"/>
      <c r="AT410" s="64">
        <f>AO410+AR410</f>
        <v>42775</v>
      </c>
      <c r="AU410" s="64">
        <f>AQ410+AS410</f>
        <v>42775</v>
      </c>
      <c r="AV410" s="117"/>
      <c r="AW410" s="117"/>
      <c r="AX410" s="64">
        <f>AT410+AV410</f>
        <v>42775</v>
      </c>
      <c r="AY410" s="64">
        <f>AU410</f>
        <v>42775</v>
      </c>
      <c r="AZ410" s="117"/>
      <c r="BA410" s="117"/>
      <c r="BB410" s="64">
        <f>AX410+AZ410</f>
        <v>42775</v>
      </c>
      <c r="BC410" s="64">
        <f>AY410+BA410</f>
        <v>42775</v>
      </c>
      <c r="BD410" s="117"/>
      <c r="BE410" s="117"/>
      <c r="BF410" s="64">
        <f>BB410+BD410</f>
        <v>42775</v>
      </c>
      <c r="BG410" s="64">
        <f>BC410+BE410</f>
        <v>42775</v>
      </c>
      <c r="BH410" s="117"/>
      <c r="BI410" s="117"/>
      <c r="BJ410" s="64">
        <f>BB410+BH410</f>
        <v>42775</v>
      </c>
      <c r="BK410" s="64">
        <f>BC410+BI410</f>
        <v>42775</v>
      </c>
      <c r="BL410" s="117"/>
      <c r="BM410" s="117"/>
      <c r="BN410" s="64">
        <f>BJ410+BL410</f>
        <v>42775</v>
      </c>
      <c r="BO410" s="64"/>
      <c r="BP410" s="64">
        <f>BK410+BM410</f>
        <v>42775</v>
      </c>
      <c r="BQ410" s="64">
        <f>BR410-BP410</f>
        <v>-42775</v>
      </c>
      <c r="BR410" s="117"/>
      <c r="BS410" s="117"/>
      <c r="BT410" s="24"/>
      <c r="BU410" s="24"/>
      <c r="BV410" s="24"/>
      <c r="BW410" s="24"/>
    </row>
    <row r="411" spans="1:75" s="25" customFormat="1" ht="126.75" customHeight="1">
      <c r="A411" s="120" t="s">
        <v>315</v>
      </c>
      <c r="B411" s="72" t="s">
        <v>139</v>
      </c>
      <c r="C411" s="72" t="s">
        <v>148</v>
      </c>
      <c r="D411" s="73" t="s">
        <v>386</v>
      </c>
      <c r="E411" s="72"/>
      <c r="F411" s="64"/>
      <c r="G411" s="64"/>
      <c r="H411" s="81"/>
      <c r="I411" s="81"/>
      <c r="J411" s="81"/>
      <c r="K411" s="81"/>
      <c r="L411" s="81"/>
      <c r="M411" s="64"/>
      <c r="N411" s="64"/>
      <c r="O411" s="64"/>
      <c r="P411" s="64"/>
      <c r="Q411" s="64"/>
      <c r="R411" s="64"/>
      <c r="S411" s="64"/>
      <c r="T411" s="64"/>
      <c r="U411" s="64"/>
      <c r="V411" s="117"/>
      <c r="W411" s="117"/>
      <c r="X411" s="64"/>
      <c r="Y411" s="64"/>
      <c r="Z411" s="117"/>
      <c r="AA411" s="64"/>
      <c r="AB411" s="64"/>
      <c r="AC411" s="117"/>
      <c r="AD411" s="117"/>
      <c r="AE411" s="117"/>
      <c r="AF411" s="64"/>
      <c r="AG411" s="117"/>
      <c r="AH411" s="64"/>
      <c r="AI411" s="117"/>
      <c r="AJ411" s="117"/>
      <c r="AK411" s="64"/>
      <c r="AL411" s="64"/>
      <c r="AM411" s="64"/>
      <c r="AN411" s="64"/>
      <c r="AO411" s="64"/>
      <c r="AP411" s="64"/>
      <c r="AQ411" s="64"/>
      <c r="AR411" s="64"/>
      <c r="AS411" s="117"/>
      <c r="AT411" s="64"/>
      <c r="AU411" s="64"/>
      <c r="AV411" s="117"/>
      <c r="AW411" s="117"/>
      <c r="AX411" s="64"/>
      <c r="AY411" s="64"/>
      <c r="AZ411" s="117"/>
      <c r="BA411" s="117"/>
      <c r="BB411" s="64"/>
      <c r="BC411" s="64"/>
      <c r="BD411" s="117"/>
      <c r="BE411" s="117"/>
      <c r="BF411" s="64"/>
      <c r="BG411" s="64"/>
      <c r="BH411" s="117"/>
      <c r="BI411" s="117"/>
      <c r="BJ411" s="64"/>
      <c r="BK411" s="64"/>
      <c r="BL411" s="117"/>
      <c r="BM411" s="117"/>
      <c r="BN411" s="64"/>
      <c r="BO411" s="64"/>
      <c r="BP411" s="64"/>
      <c r="BQ411" s="64">
        <f>BQ412</f>
        <v>42923</v>
      </c>
      <c r="BR411" s="64">
        <f>BR412</f>
        <v>42923</v>
      </c>
      <c r="BS411" s="64">
        <f>BS412</f>
        <v>42923</v>
      </c>
      <c r="BT411" s="24"/>
      <c r="BU411" s="24"/>
      <c r="BV411" s="24"/>
      <c r="BW411" s="24"/>
    </row>
    <row r="412" spans="1:75" s="25" customFormat="1" ht="86.25" customHeight="1">
      <c r="A412" s="94" t="s">
        <v>313</v>
      </c>
      <c r="B412" s="72" t="s">
        <v>139</v>
      </c>
      <c r="C412" s="72" t="s">
        <v>148</v>
      </c>
      <c r="D412" s="73" t="s">
        <v>386</v>
      </c>
      <c r="E412" s="72" t="s">
        <v>227</v>
      </c>
      <c r="F412" s="64"/>
      <c r="G412" s="64"/>
      <c r="H412" s="81"/>
      <c r="I412" s="81"/>
      <c r="J412" s="81"/>
      <c r="K412" s="81"/>
      <c r="L412" s="81"/>
      <c r="M412" s="64"/>
      <c r="N412" s="64"/>
      <c r="O412" s="64"/>
      <c r="P412" s="64"/>
      <c r="Q412" s="64"/>
      <c r="R412" s="64"/>
      <c r="S412" s="64"/>
      <c r="T412" s="64"/>
      <c r="U412" s="64"/>
      <c r="V412" s="117"/>
      <c r="W412" s="117"/>
      <c r="X412" s="64"/>
      <c r="Y412" s="64"/>
      <c r="Z412" s="117"/>
      <c r="AA412" s="64"/>
      <c r="AB412" s="64"/>
      <c r="AC412" s="117"/>
      <c r="AD412" s="117"/>
      <c r="AE412" s="117"/>
      <c r="AF412" s="64"/>
      <c r="AG412" s="117"/>
      <c r="AH412" s="64"/>
      <c r="AI412" s="117"/>
      <c r="AJ412" s="117"/>
      <c r="AK412" s="64"/>
      <c r="AL412" s="64"/>
      <c r="AM412" s="64"/>
      <c r="AN412" s="64"/>
      <c r="AO412" s="64"/>
      <c r="AP412" s="64"/>
      <c r="AQ412" s="64"/>
      <c r="AR412" s="64"/>
      <c r="AS412" s="117"/>
      <c r="AT412" s="64"/>
      <c r="AU412" s="64"/>
      <c r="AV412" s="117"/>
      <c r="AW412" s="117"/>
      <c r="AX412" s="64"/>
      <c r="AY412" s="64"/>
      <c r="AZ412" s="117"/>
      <c r="BA412" s="117"/>
      <c r="BB412" s="64"/>
      <c r="BC412" s="64"/>
      <c r="BD412" s="117"/>
      <c r="BE412" s="117"/>
      <c r="BF412" s="64"/>
      <c r="BG412" s="64"/>
      <c r="BH412" s="117"/>
      <c r="BI412" s="117"/>
      <c r="BJ412" s="64"/>
      <c r="BK412" s="64"/>
      <c r="BL412" s="117"/>
      <c r="BM412" s="117"/>
      <c r="BN412" s="64"/>
      <c r="BO412" s="64"/>
      <c r="BP412" s="64"/>
      <c r="BQ412" s="64">
        <f>BR412-BP412</f>
        <v>42923</v>
      </c>
      <c r="BR412" s="64">
        <f>43735-812</f>
        <v>42923</v>
      </c>
      <c r="BS412" s="64">
        <f>43735-812</f>
        <v>42923</v>
      </c>
      <c r="BT412" s="24"/>
      <c r="BU412" s="24"/>
      <c r="BV412" s="24"/>
      <c r="BW412" s="24"/>
    </row>
    <row r="413" spans="1:75" s="25" customFormat="1" ht="103.5" customHeight="1">
      <c r="A413" s="66" t="s">
        <v>258</v>
      </c>
      <c r="B413" s="72" t="s">
        <v>139</v>
      </c>
      <c r="C413" s="72" t="s">
        <v>148</v>
      </c>
      <c r="D413" s="73" t="s">
        <v>257</v>
      </c>
      <c r="E413" s="72"/>
      <c r="F413" s="64"/>
      <c r="G413" s="64"/>
      <c r="H413" s="81"/>
      <c r="I413" s="81"/>
      <c r="J413" s="81"/>
      <c r="K413" s="81"/>
      <c r="L413" s="81"/>
      <c r="M413" s="64"/>
      <c r="N413" s="64"/>
      <c r="O413" s="64"/>
      <c r="P413" s="64"/>
      <c r="Q413" s="64"/>
      <c r="R413" s="64"/>
      <c r="S413" s="64"/>
      <c r="T413" s="64"/>
      <c r="U413" s="64"/>
      <c r="V413" s="117"/>
      <c r="W413" s="117"/>
      <c r="X413" s="64"/>
      <c r="Y413" s="64"/>
      <c r="Z413" s="117"/>
      <c r="AA413" s="64"/>
      <c r="AB413" s="64"/>
      <c r="AC413" s="117"/>
      <c r="AD413" s="117"/>
      <c r="AE413" s="117"/>
      <c r="AF413" s="64"/>
      <c r="AG413" s="117"/>
      <c r="AH413" s="64"/>
      <c r="AI413" s="117"/>
      <c r="AJ413" s="117"/>
      <c r="AK413" s="64"/>
      <c r="AL413" s="64"/>
      <c r="AM413" s="64"/>
      <c r="AN413" s="64"/>
      <c r="AO413" s="64"/>
      <c r="AP413" s="64"/>
      <c r="AQ413" s="64"/>
      <c r="AR413" s="64"/>
      <c r="AS413" s="117"/>
      <c r="AT413" s="64"/>
      <c r="AU413" s="64"/>
      <c r="AV413" s="117"/>
      <c r="AW413" s="117"/>
      <c r="AX413" s="64"/>
      <c r="AY413" s="64"/>
      <c r="AZ413" s="117"/>
      <c r="BA413" s="117"/>
      <c r="BB413" s="64"/>
      <c r="BC413" s="64"/>
      <c r="BD413" s="117"/>
      <c r="BE413" s="117"/>
      <c r="BF413" s="64"/>
      <c r="BG413" s="64"/>
      <c r="BH413" s="117"/>
      <c r="BI413" s="117"/>
      <c r="BJ413" s="64"/>
      <c r="BK413" s="64"/>
      <c r="BL413" s="117"/>
      <c r="BM413" s="117"/>
      <c r="BN413" s="64"/>
      <c r="BO413" s="64"/>
      <c r="BP413" s="64"/>
      <c r="BQ413" s="64">
        <f>BQ414</f>
        <v>228</v>
      </c>
      <c r="BR413" s="64">
        <f>BR414</f>
        <v>228</v>
      </c>
      <c r="BS413" s="64">
        <f>BS414</f>
        <v>228</v>
      </c>
      <c r="BT413" s="24"/>
      <c r="BU413" s="24"/>
      <c r="BV413" s="24"/>
      <c r="BW413" s="24"/>
    </row>
    <row r="414" spans="1:75" s="25" customFormat="1" ht="107.25" customHeight="1">
      <c r="A414" s="66" t="s">
        <v>387</v>
      </c>
      <c r="B414" s="72" t="s">
        <v>139</v>
      </c>
      <c r="C414" s="72" t="s">
        <v>148</v>
      </c>
      <c r="D414" s="73" t="s">
        <v>257</v>
      </c>
      <c r="E414" s="72" t="s">
        <v>396</v>
      </c>
      <c r="F414" s="64"/>
      <c r="G414" s="64"/>
      <c r="H414" s="81"/>
      <c r="I414" s="81"/>
      <c r="J414" s="81"/>
      <c r="K414" s="81"/>
      <c r="L414" s="81"/>
      <c r="M414" s="64"/>
      <c r="N414" s="64"/>
      <c r="O414" s="64"/>
      <c r="P414" s="64"/>
      <c r="Q414" s="64"/>
      <c r="R414" s="64"/>
      <c r="S414" s="64"/>
      <c r="T414" s="64"/>
      <c r="U414" s="64"/>
      <c r="V414" s="117"/>
      <c r="W414" s="117"/>
      <c r="X414" s="64"/>
      <c r="Y414" s="64"/>
      <c r="Z414" s="117"/>
      <c r="AA414" s="64"/>
      <c r="AB414" s="64"/>
      <c r="AC414" s="117"/>
      <c r="AD414" s="117"/>
      <c r="AE414" s="117"/>
      <c r="AF414" s="64"/>
      <c r="AG414" s="117"/>
      <c r="AH414" s="64"/>
      <c r="AI414" s="117"/>
      <c r="AJ414" s="117"/>
      <c r="AK414" s="64"/>
      <c r="AL414" s="64"/>
      <c r="AM414" s="64"/>
      <c r="AN414" s="64"/>
      <c r="AO414" s="64"/>
      <c r="AP414" s="64"/>
      <c r="AQ414" s="64"/>
      <c r="AR414" s="64"/>
      <c r="AS414" s="117"/>
      <c r="AT414" s="64"/>
      <c r="AU414" s="64"/>
      <c r="AV414" s="117"/>
      <c r="AW414" s="117"/>
      <c r="AX414" s="64"/>
      <c r="AY414" s="64"/>
      <c r="AZ414" s="117"/>
      <c r="BA414" s="117"/>
      <c r="BB414" s="64"/>
      <c r="BC414" s="64"/>
      <c r="BD414" s="117"/>
      <c r="BE414" s="117"/>
      <c r="BF414" s="64"/>
      <c r="BG414" s="64"/>
      <c r="BH414" s="117"/>
      <c r="BI414" s="117"/>
      <c r="BJ414" s="64"/>
      <c r="BK414" s="64"/>
      <c r="BL414" s="117"/>
      <c r="BM414" s="117"/>
      <c r="BN414" s="64"/>
      <c r="BO414" s="64"/>
      <c r="BP414" s="64"/>
      <c r="BQ414" s="64">
        <f>BR414-BP414</f>
        <v>228</v>
      </c>
      <c r="BR414" s="64">
        <v>228</v>
      </c>
      <c r="BS414" s="64">
        <v>228</v>
      </c>
      <c r="BT414" s="24"/>
      <c r="BU414" s="24"/>
      <c r="BV414" s="24"/>
      <c r="BW414" s="24"/>
    </row>
    <row r="415" spans="1:75" s="10" customFormat="1" ht="20.25" customHeight="1">
      <c r="A415" s="66" t="s">
        <v>233</v>
      </c>
      <c r="B415" s="72" t="s">
        <v>139</v>
      </c>
      <c r="C415" s="72" t="s">
        <v>148</v>
      </c>
      <c r="D415" s="73" t="s">
        <v>168</v>
      </c>
      <c r="E415" s="72"/>
      <c r="F415" s="64">
        <f aca="true" t="shared" si="309" ref="F415:O415">F416+F418</f>
        <v>122551</v>
      </c>
      <c r="G415" s="64">
        <f t="shared" si="309"/>
        <v>0</v>
      </c>
      <c r="H415" s="64">
        <f t="shared" si="309"/>
        <v>122551</v>
      </c>
      <c r="I415" s="64">
        <f t="shared" si="309"/>
        <v>0</v>
      </c>
      <c r="J415" s="64">
        <f t="shared" si="309"/>
        <v>2732</v>
      </c>
      <c r="K415" s="64">
        <f t="shared" si="309"/>
        <v>-2551</v>
      </c>
      <c r="L415" s="64">
        <f t="shared" si="309"/>
        <v>-2732</v>
      </c>
      <c r="M415" s="64">
        <f t="shared" si="309"/>
        <v>0</v>
      </c>
      <c r="N415" s="64">
        <f t="shared" si="309"/>
        <v>55792</v>
      </c>
      <c r="O415" s="64">
        <f t="shared" si="309"/>
        <v>55792</v>
      </c>
      <c r="P415" s="64">
        <f aca="true" t="shared" si="310" ref="P415:Y415">P416+P418</f>
        <v>55792</v>
      </c>
      <c r="Q415" s="64">
        <f t="shared" si="310"/>
        <v>55792</v>
      </c>
      <c r="R415" s="64">
        <f t="shared" si="310"/>
        <v>0</v>
      </c>
      <c r="S415" s="64">
        <f t="shared" si="310"/>
        <v>0</v>
      </c>
      <c r="T415" s="64">
        <f t="shared" si="310"/>
        <v>55792</v>
      </c>
      <c r="U415" s="64">
        <f t="shared" si="310"/>
        <v>55792</v>
      </c>
      <c r="V415" s="64">
        <f t="shared" si="310"/>
        <v>0</v>
      </c>
      <c r="W415" s="64">
        <f t="shared" si="310"/>
        <v>0</v>
      </c>
      <c r="X415" s="64">
        <f t="shared" si="310"/>
        <v>55792</v>
      </c>
      <c r="Y415" s="64">
        <f t="shared" si="310"/>
        <v>55792</v>
      </c>
      <c r="Z415" s="64">
        <f>Z416+Z418</f>
        <v>0</v>
      </c>
      <c r="AA415" s="64">
        <f>AA416+AA418</f>
        <v>55792</v>
      </c>
      <c r="AB415" s="64">
        <f>AB416+AB418</f>
        <v>55792</v>
      </c>
      <c r="AC415" s="64">
        <f>AC416+AC418</f>
        <v>0</v>
      </c>
      <c r="AD415" s="64">
        <f>AD416+AD418</f>
        <v>0</v>
      </c>
      <c r="AE415" s="64"/>
      <c r="AF415" s="64">
        <f aca="true" t="shared" si="311" ref="AF415:AV415">AF416+AF418</f>
        <v>55792</v>
      </c>
      <c r="AG415" s="64">
        <f t="shared" si="311"/>
        <v>0</v>
      </c>
      <c r="AH415" s="64">
        <f t="shared" si="311"/>
        <v>55792</v>
      </c>
      <c r="AI415" s="64">
        <f t="shared" si="311"/>
        <v>0</v>
      </c>
      <c r="AJ415" s="64">
        <f t="shared" si="311"/>
        <v>0</v>
      </c>
      <c r="AK415" s="64">
        <f t="shared" si="311"/>
        <v>55792</v>
      </c>
      <c r="AL415" s="64">
        <f t="shared" si="311"/>
        <v>0</v>
      </c>
      <c r="AM415" s="64">
        <f t="shared" si="311"/>
        <v>55792</v>
      </c>
      <c r="AN415" s="64">
        <f t="shared" si="311"/>
        <v>0</v>
      </c>
      <c r="AO415" s="64">
        <f t="shared" si="311"/>
        <v>55792</v>
      </c>
      <c r="AP415" s="64">
        <f t="shared" si="311"/>
        <v>0</v>
      </c>
      <c r="AQ415" s="64">
        <f t="shared" si="311"/>
        <v>55792</v>
      </c>
      <c r="AR415" s="64">
        <f t="shared" si="311"/>
        <v>0</v>
      </c>
      <c r="AS415" s="64">
        <f t="shared" si="311"/>
        <v>0</v>
      </c>
      <c r="AT415" s="64">
        <f t="shared" si="311"/>
        <v>55792</v>
      </c>
      <c r="AU415" s="64">
        <f t="shared" si="311"/>
        <v>55792</v>
      </c>
      <c r="AV415" s="64">
        <f t="shared" si="311"/>
        <v>0</v>
      </c>
      <c r="AW415" s="64">
        <f aca="true" t="shared" si="312" ref="AW415:BC415">AW416+AW418</f>
        <v>0</v>
      </c>
      <c r="AX415" s="64">
        <f t="shared" si="312"/>
        <v>55792</v>
      </c>
      <c r="AY415" s="64">
        <f t="shared" si="312"/>
        <v>55792</v>
      </c>
      <c r="AZ415" s="64">
        <f t="shared" si="312"/>
        <v>0</v>
      </c>
      <c r="BA415" s="64">
        <f t="shared" si="312"/>
        <v>0</v>
      </c>
      <c r="BB415" s="64">
        <f t="shared" si="312"/>
        <v>55792</v>
      </c>
      <c r="BC415" s="64">
        <f t="shared" si="312"/>
        <v>55792</v>
      </c>
      <c r="BD415" s="55"/>
      <c r="BE415" s="55"/>
      <c r="BF415" s="64">
        <f aca="true" t="shared" si="313" ref="BF415:BP415">BF416+BF418</f>
        <v>55792</v>
      </c>
      <c r="BG415" s="64">
        <f t="shared" si="313"/>
        <v>55792</v>
      </c>
      <c r="BH415" s="64">
        <f>BH416+BH418</f>
        <v>0</v>
      </c>
      <c r="BI415" s="64">
        <f>BI416+BI418</f>
        <v>0</v>
      </c>
      <c r="BJ415" s="64">
        <f>BJ416+BJ418</f>
        <v>55792</v>
      </c>
      <c r="BK415" s="64">
        <f>BK416+BK418</f>
        <v>55792</v>
      </c>
      <c r="BL415" s="64">
        <f t="shared" si="313"/>
        <v>0</v>
      </c>
      <c r="BM415" s="64">
        <f t="shared" si="313"/>
        <v>0</v>
      </c>
      <c r="BN415" s="64">
        <f t="shared" si="313"/>
        <v>55792</v>
      </c>
      <c r="BO415" s="64"/>
      <c r="BP415" s="64">
        <f t="shared" si="313"/>
        <v>55792</v>
      </c>
      <c r="BQ415" s="64">
        <f>BQ416+BQ418</f>
        <v>452893</v>
      </c>
      <c r="BR415" s="64">
        <f>BR416+BR418</f>
        <v>508685</v>
      </c>
      <c r="BS415" s="64">
        <f>BS416+BS418</f>
        <v>508685</v>
      </c>
      <c r="BT415" s="9"/>
      <c r="BU415" s="9"/>
      <c r="BV415" s="9"/>
      <c r="BW415" s="9"/>
    </row>
    <row r="416" spans="1:75" s="14" customFormat="1" ht="66" customHeight="1" hidden="1">
      <c r="A416" s="66" t="s">
        <v>212</v>
      </c>
      <c r="B416" s="72" t="s">
        <v>139</v>
      </c>
      <c r="C416" s="72" t="s">
        <v>148</v>
      </c>
      <c r="D416" s="73" t="s">
        <v>178</v>
      </c>
      <c r="E416" s="72"/>
      <c r="F416" s="64">
        <f aca="true" t="shared" si="314" ref="F416:U416">F417</f>
        <v>2551</v>
      </c>
      <c r="G416" s="64">
        <f t="shared" si="314"/>
        <v>0</v>
      </c>
      <c r="H416" s="64">
        <f t="shared" si="314"/>
        <v>2551</v>
      </c>
      <c r="I416" s="64">
        <f t="shared" si="314"/>
        <v>0</v>
      </c>
      <c r="J416" s="64">
        <f t="shared" si="314"/>
        <v>2732</v>
      </c>
      <c r="K416" s="64">
        <f t="shared" si="314"/>
        <v>-2551</v>
      </c>
      <c r="L416" s="64">
        <f t="shared" si="314"/>
        <v>-2732</v>
      </c>
      <c r="M416" s="64">
        <f t="shared" si="314"/>
        <v>0</v>
      </c>
      <c r="N416" s="64">
        <f t="shared" si="314"/>
        <v>0</v>
      </c>
      <c r="O416" s="64">
        <f t="shared" si="314"/>
        <v>0</v>
      </c>
      <c r="P416" s="64">
        <f t="shared" si="314"/>
        <v>0</v>
      </c>
      <c r="Q416" s="64">
        <f t="shared" si="314"/>
        <v>0</v>
      </c>
      <c r="R416" s="64">
        <f t="shared" si="314"/>
        <v>0</v>
      </c>
      <c r="S416" s="64">
        <f t="shared" si="314"/>
        <v>0</v>
      </c>
      <c r="T416" s="64">
        <f t="shared" si="314"/>
        <v>0</v>
      </c>
      <c r="U416" s="64">
        <f t="shared" si="314"/>
        <v>0</v>
      </c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88"/>
      <c r="AL416" s="88"/>
      <c r="AM416" s="88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87"/>
      <c r="BR416" s="65"/>
      <c r="BS416" s="65"/>
      <c r="BT416" s="13"/>
      <c r="BU416" s="13"/>
      <c r="BV416" s="13"/>
      <c r="BW416" s="13"/>
    </row>
    <row r="417" spans="1:75" s="14" customFormat="1" ht="82.5" customHeight="1" hidden="1">
      <c r="A417" s="66" t="s">
        <v>371</v>
      </c>
      <c r="B417" s="72" t="s">
        <v>139</v>
      </c>
      <c r="C417" s="72" t="s">
        <v>148</v>
      </c>
      <c r="D417" s="73" t="s">
        <v>178</v>
      </c>
      <c r="E417" s="72" t="s">
        <v>145</v>
      </c>
      <c r="F417" s="64">
        <v>2551</v>
      </c>
      <c r="G417" s="64">
        <f>H417-F417</f>
        <v>0</v>
      </c>
      <c r="H417" s="81">
        <v>2551</v>
      </c>
      <c r="I417" s="81"/>
      <c r="J417" s="81">
        <v>2732</v>
      </c>
      <c r="K417" s="81">
        <v>-2551</v>
      </c>
      <c r="L417" s="81">
        <v>-2732</v>
      </c>
      <c r="M417" s="64"/>
      <c r="N417" s="67"/>
      <c r="O417" s="64"/>
      <c r="P417" s="64"/>
      <c r="Q417" s="64"/>
      <c r="R417" s="64"/>
      <c r="S417" s="64"/>
      <c r="T417" s="64"/>
      <c r="U417" s="64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88"/>
      <c r="AL417" s="88"/>
      <c r="AM417" s="88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87"/>
      <c r="BR417" s="65"/>
      <c r="BS417" s="65"/>
      <c r="BT417" s="13"/>
      <c r="BU417" s="13"/>
      <c r="BV417" s="13"/>
      <c r="BW417" s="13"/>
    </row>
    <row r="418" spans="1:75" s="16" customFormat="1" ht="73.5" customHeight="1">
      <c r="A418" s="66" t="s">
        <v>268</v>
      </c>
      <c r="B418" s="72" t="s">
        <v>139</v>
      </c>
      <c r="C418" s="72" t="s">
        <v>148</v>
      </c>
      <c r="D418" s="73" t="s">
        <v>179</v>
      </c>
      <c r="E418" s="72"/>
      <c r="F418" s="64">
        <f aca="true" t="shared" si="315" ref="F418:BC418">F419</f>
        <v>120000</v>
      </c>
      <c r="G418" s="64">
        <f t="shared" si="315"/>
        <v>0</v>
      </c>
      <c r="H418" s="64">
        <f t="shared" si="315"/>
        <v>120000</v>
      </c>
      <c r="I418" s="64">
        <f t="shared" si="315"/>
        <v>0</v>
      </c>
      <c r="J418" s="64">
        <f t="shared" si="315"/>
        <v>0</v>
      </c>
      <c r="K418" s="64">
        <f t="shared" si="315"/>
        <v>0</v>
      </c>
      <c r="L418" s="64">
        <f t="shared" si="315"/>
        <v>0</v>
      </c>
      <c r="M418" s="64">
        <f t="shared" si="315"/>
        <v>0</v>
      </c>
      <c r="N418" s="64">
        <f t="shared" si="315"/>
        <v>55792</v>
      </c>
      <c r="O418" s="64">
        <f t="shared" si="315"/>
        <v>55792</v>
      </c>
      <c r="P418" s="64">
        <f t="shared" si="315"/>
        <v>55792</v>
      </c>
      <c r="Q418" s="64">
        <f t="shared" si="315"/>
        <v>55792</v>
      </c>
      <c r="R418" s="64">
        <f t="shared" si="315"/>
        <v>0</v>
      </c>
      <c r="S418" s="64">
        <f t="shared" si="315"/>
        <v>0</v>
      </c>
      <c r="T418" s="64">
        <f t="shared" si="315"/>
        <v>55792</v>
      </c>
      <c r="U418" s="64">
        <f t="shared" si="315"/>
        <v>55792</v>
      </c>
      <c r="V418" s="64">
        <f t="shared" si="315"/>
        <v>0</v>
      </c>
      <c r="W418" s="64">
        <f t="shared" si="315"/>
        <v>0</v>
      </c>
      <c r="X418" s="64">
        <f t="shared" si="315"/>
        <v>55792</v>
      </c>
      <c r="Y418" s="64">
        <f t="shared" si="315"/>
        <v>55792</v>
      </c>
      <c r="Z418" s="64">
        <f t="shared" si="315"/>
        <v>0</v>
      </c>
      <c r="AA418" s="64">
        <f t="shared" si="315"/>
        <v>55792</v>
      </c>
      <c r="AB418" s="64">
        <f t="shared" si="315"/>
        <v>55792</v>
      </c>
      <c r="AC418" s="64">
        <f t="shared" si="315"/>
        <v>0</v>
      </c>
      <c r="AD418" s="64">
        <f t="shared" si="315"/>
        <v>0</v>
      </c>
      <c r="AE418" s="64"/>
      <c r="AF418" s="64">
        <f t="shared" si="315"/>
        <v>55792</v>
      </c>
      <c r="AG418" s="64">
        <f t="shared" si="315"/>
        <v>0</v>
      </c>
      <c r="AH418" s="64">
        <f t="shared" si="315"/>
        <v>55792</v>
      </c>
      <c r="AI418" s="64">
        <f t="shared" si="315"/>
        <v>0</v>
      </c>
      <c r="AJ418" s="64">
        <f t="shared" si="315"/>
        <v>0</v>
      </c>
      <c r="AK418" s="64">
        <f t="shared" si="315"/>
        <v>55792</v>
      </c>
      <c r="AL418" s="64">
        <f t="shared" si="315"/>
        <v>0</v>
      </c>
      <c r="AM418" s="64">
        <f t="shared" si="315"/>
        <v>55792</v>
      </c>
      <c r="AN418" s="64">
        <f t="shared" si="315"/>
        <v>0</v>
      </c>
      <c r="AO418" s="64">
        <f t="shared" si="315"/>
        <v>55792</v>
      </c>
      <c r="AP418" s="64">
        <f t="shared" si="315"/>
        <v>0</v>
      </c>
      <c r="AQ418" s="64">
        <f t="shared" si="315"/>
        <v>55792</v>
      </c>
      <c r="AR418" s="64">
        <f t="shared" si="315"/>
        <v>0</v>
      </c>
      <c r="AS418" s="64">
        <f t="shared" si="315"/>
        <v>0</v>
      </c>
      <c r="AT418" s="64">
        <f t="shared" si="315"/>
        <v>55792</v>
      </c>
      <c r="AU418" s="64">
        <f t="shared" si="315"/>
        <v>55792</v>
      </c>
      <c r="AV418" s="64">
        <f t="shared" si="315"/>
        <v>0</v>
      </c>
      <c r="AW418" s="64">
        <f t="shared" si="315"/>
        <v>0</v>
      </c>
      <c r="AX418" s="64">
        <f t="shared" si="315"/>
        <v>55792</v>
      </c>
      <c r="AY418" s="64">
        <f t="shared" si="315"/>
        <v>55792</v>
      </c>
      <c r="AZ418" s="64">
        <f t="shared" si="315"/>
        <v>0</v>
      </c>
      <c r="BA418" s="64">
        <f t="shared" si="315"/>
        <v>0</v>
      </c>
      <c r="BB418" s="64">
        <f t="shared" si="315"/>
        <v>55792</v>
      </c>
      <c r="BC418" s="64">
        <f t="shared" si="315"/>
        <v>55792</v>
      </c>
      <c r="BD418" s="68"/>
      <c r="BE418" s="68"/>
      <c r="BF418" s="64">
        <f aca="true" t="shared" si="316" ref="BF418:BS418">BF419</f>
        <v>55792</v>
      </c>
      <c r="BG418" s="64">
        <f t="shared" si="316"/>
        <v>55792</v>
      </c>
      <c r="BH418" s="64">
        <f t="shared" si="316"/>
        <v>0</v>
      </c>
      <c r="BI418" s="64">
        <f t="shared" si="316"/>
        <v>0</v>
      </c>
      <c r="BJ418" s="64">
        <f t="shared" si="316"/>
        <v>55792</v>
      </c>
      <c r="BK418" s="64">
        <f t="shared" si="316"/>
        <v>55792</v>
      </c>
      <c r="BL418" s="64">
        <f t="shared" si="316"/>
        <v>0</v>
      </c>
      <c r="BM418" s="64">
        <f t="shared" si="316"/>
        <v>0</v>
      </c>
      <c r="BN418" s="64">
        <f t="shared" si="316"/>
        <v>55792</v>
      </c>
      <c r="BO418" s="64"/>
      <c r="BP418" s="64">
        <f t="shared" si="316"/>
        <v>55792</v>
      </c>
      <c r="BQ418" s="64">
        <f t="shared" si="316"/>
        <v>452893</v>
      </c>
      <c r="BR418" s="64">
        <f t="shared" si="316"/>
        <v>508685</v>
      </c>
      <c r="BS418" s="64">
        <f t="shared" si="316"/>
        <v>508685</v>
      </c>
      <c r="BT418" s="15"/>
      <c r="BU418" s="15"/>
      <c r="BV418" s="15"/>
      <c r="BW418" s="15"/>
    </row>
    <row r="419" spans="1:75" s="16" customFormat="1" ht="90" customHeight="1">
      <c r="A419" s="66" t="s">
        <v>241</v>
      </c>
      <c r="B419" s="72" t="s">
        <v>139</v>
      </c>
      <c r="C419" s="72" t="s">
        <v>148</v>
      </c>
      <c r="D419" s="73" t="s">
        <v>179</v>
      </c>
      <c r="E419" s="72" t="s">
        <v>145</v>
      </c>
      <c r="F419" s="64">
        <v>120000</v>
      </c>
      <c r="G419" s="64">
        <f>H419-F419</f>
        <v>0</v>
      </c>
      <c r="H419" s="81">
        <v>120000</v>
      </c>
      <c r="I419" s="81"/>
      <c r="J419" s="81"/>
      <c r="K419" s="82"/>
      <c r="L419" s="82"/>
      <c r="M419" s="64"/>
      <c r="N419" s="64">
        <f>O419-M419</f>
        <v>55792</v>
      </c>
      <c r="O419" s="64">
        <v>55792</v>
      </c>
      <c r="P419" s="64">
        <v>55792</v>
      </c>
      <c r="Q419" s="64">
        <v>55792</v>
      </c>
      <c r="R419" s="68"/>
      <c r="S419" s="68"/>
      <c r="T419" s="64">
        <f>O419+R419</f>
        <v>55792</v>
      </c>
      <c r="U419" s="64">
        <f>Q419+S419</f>
        <v>55792</v>
      </c>
      <c r="V419" s="68"/>
      <c r="W419" s="68"/>
      <c r="X419" s="64">
        <f>T419+V419</f>
        <v>55792</v>
      </c>
      <c r="Y419" s="64">
        <f>U419+W419</f>
        <v>55792</v>
      </c>
      <c r="Z419" s="68"/>
      <c r="AA419" s="64">
        <f>X419+Z419</f>
        <v>55792</v>
      </c>
      <c r="AB419" s="64">
        <f>Y419</f>
        <v>55792</v>
      </c>
      <c r="AC419" s="68"/>
      <c r="AD419" s="68"/>
      <c r="AE419" s="68"/>
      <c r="AF419" s="64">
        <f>AA419+AC419</f>
        <v>55792</v>
      </c>
      <c r="AG419" s="68"/>
      <c r="AH419" s="64">
        <f>AB419</f>
        <v>55792</v>
      </c>
      <c r="AI419" s="68"/>
      <c r="AJ419" s="68"/>
      <c r="AK419" s="64">
        <f>AF419+AI419</f>
        <v>55792</v>
      </c>
      <c r="AL419" s="64">
        <f>AG419</f>
        <v>0</v>
      </c>
      <c r="AM419" s="64">
        <f>AH419+AJ419</f>
        <v>55792</v>
      </c>
      <c r="AN419" s="64">
        <f>AO419-AM419</f>
        <v>0</v>
      </c>
      <c r="AO419" s="64">
        <v>55792</v>
      </c>
      <c r="AP419" s="64"/>
      <c r="AQ419" s="64">
        <v>55792</v>
      </c>
      <c r="AR419" s="64"/>
      <c r="AS419" s="68"/>
      <c r="AT419" s="64">
        <f>AO419+AR419</f>
        <v>55792</v>
      </c>
      <c r="AU419" s="64">
        <f>AQ419+AS419</f>
        <v>55792</v>
      </c>
      <c r="AV419" s="68"/>
      <c r="AW419" s="68"/>
      <c r="AX419" s="64">
        <f>AT419+AV419</f>
        <v>55792</v>
      </c>
      <c r="AY419" s="64">
        <f>AU419</f>
        <v>55792</v>
      </c>
      <c r="AZ419" s="68"/>
      <c r="BA419" s="68"/>
      <c r="BB419" s="64">
        <f>AX419+AZ419</f>
        <v>55792</v>
      </c>
      <c r="BC419" s="64">
        <f>AY419+BA419</f>
        <v>55792</v>
      </c>
      <c r="BD419" s="68"/>
      <c r="BE419" s="68"/>
      <c r="BF419" s="64">
        <f>BB419+BD419</f>
        <v>55792</v>
      </c>
      <c r="BG419" s="64">
        <f>BC419+BE419</f>
        <v>55792</v>
      </c>
      <c r="BH419" s="68"/>
      <c r="BI419" s="68"/>
      <c r="BJ419" s="64">
        <f>BB419+BH419</f>
        <v>55792</v>
      </c>
      <c r="BK419" s="64">
        <f>BC419+BI419</f>
        <v>55792</v>
      </c>
      <c r="BL419" s="68"/>
      <c r="BM419" s="68"/>
      <c r="BN419" s="64">
        <f>BJ419+BL419</f>
        <v>55792</v>
      </c>
      <c r="BO419" s="64"/>
      <c r="BP419" s="64">
        <f>BK419+BM419</f>
        <v>55792</v>
      </c>
      <c r="BQ419" s="64">
        <f>BR419-BP419</f>
        <v>452893</v>
      </c>
      <c r="BR419" s="64">
        <v>508685</v>
      </c>
      <c r="BS419" s="64">
        <v>508685</v>
      </c>
      <c r="BT419" s="15"/>
      <c r="BU419" s="15"/>
      <c r="BV419" s="15"/>
      <c r="BW419" s="15"/>
    </row>
    <row r="420" spans="1:75" s="25" customFormat="1" ht="106.5" customHeight="1">
      <c r="A420" s="66" t="s">
        <v>82</v>
      </c>
      <c r="B420" s="72" t="s">
        <v>139</v>
      </c>
      <c r="C420" s="72" t="s">
        <v>148</v>
      </c>
      <c r="D420" s="73" t="s">
        <v>83</v>
      </c>
      <c r="E420" s="72"/>
      <c r="F420" s="74">
        <f aca="true" t="shared" si="317" ref="F420:BC420">F421</f>
        <v>11278</v>
      </c>
      <c r="G420" s="74">
        <f t="shared" si="317"/>
        <v>1062</v>
      </c>
      <c r="H420" s="74">
        <f t="shared" si="317"/>
        <v>12340</v>
      </c>
      <c r="I420" s="74">
        <f t="shared" si="317"/>
        <v>0</v>
      </c>
      <c r="J420" s="74">
        <f t="shared" si="317"/>
        <v>13287</v>
      </c>
      <c r="K420" s="74">
        <f t="shared" si="317"/>
        <v>-646</v>
      </c>
      <c r="L420" s="74">
        <f t="shared" si="317"/>
        <v>-692</v>
      </c>
      <c r="M420" s="74">
        <f t="shared" si="317"/>
        <v>12595</v>
      </c>
      <c r="N420" s="74">
        <f t="shared" si="317"/>
        <v>-4623</v>
      </c>
      <c r="O420" s="74">
        <f t="shared" si="317"/>
        <v>7972</v>
      </c>
      <c r="P420" s="74">
        <f t="shared" si="317"/>
        <v>7972</v>
      </c>
      <c r="Q420" s="74">
        <f t="shared" si="317"/>
        <v>7972</v>
      </c>
      <c r="R420" s="74">
        <f t="shared" si="317"/>
        <v>0</v>
      </c>
      <c r="S420" s="74">
        <f t="shared" si="317"/>
        <v>0</v>
      </c>
      <c r="T420" s="74">
        <f t="shared" si="317"/>
        <v>7972</v>
      </c>
      <c r="U420" s="74">
        <f t="shared" si="317"/>
        <v>7972</v>
      </c>
      <c r="V420" s="74">
        <f t="shared" si="317"/>
        <v>-2622</v>
      </c>
      <c r="W420" s="74">
        <f t="shared" si="317"/>
        <v>-2622</v>
      </c>
      <c r="X420" s="74">
        <f t="shared" si="317"/>
        <v>5350</v>
      </c>
      <c r="Y420" s="74">
        <f t="shared" si="317"/>
        <v>5350</v>
      </c>
      <c r="Z420" s="74">
        <f t="shared" si="317"/>
        <v>0</v>
      </c>
      <c r="AA420" s="74">
        <f t="shared" si="317"/>
        <v>5350</v>
      </c>
      <c r="AB420" s="74">
        <f t="shared" si="317"/>
        <v>5350</v>
      </c>
      <c r="AC420" s="74">
        <f t="shared" si="317"/>
        <v>0</v>
      </c>
      <c r="AD420" s="74">
        <f t="shared" si="317"/>
        <v>0</v>
      </c>
      <c r="AE420" s="74"/>
      <c r="AF420" s="74">
        <f t="shared" si="317"/>
        <v>5350</v>
      </c>
      <c r="AG420" s="74">
        <f t="shared" si="317"/>
        <v>0</v>
      </c>
      <c r="AH420" s="74">
        <f t="shared" si="317"/>
        <v>5350</v>
      </c>
      <c r="AI420" s="74">
        <f t="shared" si="317"/>
        <v>0</v>
      </c>
      <c r="AJ420" s="74">
        <f t="shared" si="317"/>
        <v>0</v>
      </c>
      <c r="AK420" s="74">
        <f t="shared" si="317"/>
        <v>5350</v>
      </c>
      <c r="AL420" s="74">
        <f t="shared" si="317"/>
        <v>0</v>
      </c>
      <c r="AM420" s="74">
        <f t="shared" si="317"/>
        <v>5350</v>
      </c>
      <c r="AN420" s="74">
        <f t="shared" si="317"/>
        <v>1120</v>
      </c>
      <c r="AO420" s="74">
        <f t="shared" si="317"/>
        <v>6470</v>
      </c>
      <c r="AP420" s="74">
        <f t="shared" si="317"/>
        <v>0</v>
      </c>
      <c r="AQ420" s="74">
        <f t="shared" si="317"/>
        <v>6470</v>
      </c>
      <c r="AR420" s="74">
        <f t="shared" si="317"/>
        <v>0</v>
      </c>
      <c r="AS420" s="74">
        <f t="shared" si="317"/>
        <v>0</v>
      </c>
      <c r="AT420" s="74">
        <f t="shared" si="317"/>
        <v>6470</v>
      </c>
      <c r="AU420" s="74">
        <f t="shared" si="317"/>
        <v>6470</v>
      </c>
      <c r="AV420" s="74">
        <f t="shared" si="317"/>
        <v>0</v>
      </c>
      <c r="AW420" s="74">
        <f t="shared" si="317"/>
        <v>0</v>
      </c>
      <c r="AX420" s="74">
        <f t="shared" si="317"/>
        <v>6470</v>
      </c>
      <c r="AY420" s="74">
        <f t="shared" si="317"/>
        <v>6470</v>
      </c>
      <c r="AZ420" s="74">
        <f t="shared" si="317"/>
        <v>0</v>
      </c>
      <c r="BA420" s="74">
        <f t="shared" si="317"/>
        <v>0</v>
      </c>
      <c r="BB420" s="74">
        <f t="shared" si="317"/>
        <v>6470</v>
      </c>
      <c r="BC420" s="74">
        <f t="shared" si="317"/>
        <v>6470</v>
      </c>
      <c r="BD420" s="117"/>
      <c r="BE420" s="117"/>
      <c r="BF420" s="74">
        <f aca="true" t="shared" si="318" ref="BF420:BP420">BF421</f>
        <v>6470</v>
      </c>
      <c r="BG420" s="74">
        <f t="shared" si="318"/>
        <v>6470</v>
      </c>
      <c r="BH420" s="74">
        <f t="shared" si="318"/>
        <v>0</v>
      </c>
      <c r="BI420" s="74">
        <f t="shared" si="318"/>
        <v>0</v>
      </c>
      <c r="BJ420" s="74">
        <f t="shared" si="318"/>
        <v>6470</v>
      </c>
      <c r="BK420" s="74">
        <f t="shared" si="318"/>
        <v>6470</v>
      </c>
      <c r="BL420" s="74">
        <f t="shared" si="318"/>
        <v>0</v>
      </c>
      <c r="BM420" s="74">
        <f t="shared" si="318"/>
        <v>0</v>
      </c>
      <c r="BN420" s="74">
        <f t="shared" si="318"/>
        <v>6470</v>
      </c>
      <c r="BO420" s="74"/>
      <c r="BP420" s="74">
        <f t="shared" si="318"/>
        <v>6470</v>
      </c>
      <c r="BQ420" s="74">
        <f>BQ421+BQ422+BQ423</f>
        <v>221</v>
      </c>
      <c r="BR420" s="74">
        <f>BR421+BR422+BR423</f>
        <v>6691</v>
      </c>
      <c r="BS420" s="74">
        <f>BS421+BS422+BS423</f>
        <v>6691</v>
      </c>
      <c r="BT420" s="24"/>
      <c r="BU420" s="24"/>
      <c r="BV420" s="24"/>
      <c r="BW420" s="24"/>
    </row>
    <row r="421" spans="1:75" s="25" customFormat="1" ht="33.75" customHeight="1">
      <c r="A421" s="66" t="s">
        <v>132</v>
      </c>
      <c r="B421" s="72" t="s">
        <v>139</v>
      </c>
      <c r="C421" s="72" t="s">
        <v>148</v>
      </c>
      <c r="D421" s="73" t="s">
        <v>83</v>
      </c>
      <c r="E421" s="72" t="s">
        <v>133</v>
      </c>
      <c r="F421" s="64">
        <v>11278</v>
      </c>
      <c r="G421" s="64">
        <f>H421-F421</f>
        <v>1062</v>
      </c>
      <c r="H421" s="81">
        <f>12383-43</f>
        <v>12340</v>
      </c>
      <c r="I421" s="81"/>
      <c r="J421" s="81">
        <f>13341-54</f>
        <v>13287</v>
      </c>
      <c r="K421" s="81">
        <v>-646</v>
      </c>
      <c r="L421" s="81">
        <v>-692</v>
      </c>
      <c r="M421" s="64">
        <v>12595</v>
      </c>
      <c r="N421" s="64">
        <f>O421-M421</f>
        <v>-4623</v>
      </c>
      <c r="O421" s="64">
        <v>7972</v>
      </c>
      <c r="P421" s="64">
        <v>7972</v>
      </c>
      <c r="Q421" s="64">
        <v>7972</v>
      </c>
      <c r="R421" s="117"/>
      <c r="S421" s="117"/>
      <c r="T421" s="64">
        <f>O421+R421</f>
        <v>7972</v>
      </c>
      <c r="U421" s="64">
        <f>Q421+S421</f>
        <v>7972</v>
      </c>
      <c r="V421" s="64">
        <v>-2622</v>
      </c>
      <c r="W421" s="64">
        <v>-2622</v>
      </c>
      <c r="X421" s="64">
        <f>T421+V421</f>
        <v>5350</v>
      </c>
      <c r="Y421" s="64">
        <f>U421+W421</f>
        <v>5350</v>
      </c>
      <c r="Z421" s="117"/>
      <c r="AA421" s="64">
        <f>X421+Z421</f>
        <v>5350</v>
      </c>
      <c r="AB421" s="64">
        <f>Y421</f>
        <v>5350</v>
      </c>
      <c r="AC421" s="117"/>
      <c r="AD421" s="117"/>
      <c r="AE421" s="117"/>
      <c r="AF421" s="64">
        <f>AA421+AC421</f>
        <v>5350</v>
      </c>
      <c r="AG421" s="117"/>
      <c r="AH421" s="64">
        <f>AB421</f>
        <v>5350</v>
      </c>
      <c r="AI421" s="117"/>
      <c r="AJ421" s="117"/>
      <c r="AK421" s="64">
        <f>AF421+AI421</f>
        <v>5350</v>
      </c>
      <c r="AL421" s="64">
        <f>AG421</f>
        <v>0</v>
      </c>
      <c r="AM421" s="64">
        <f>AH421+AJ421</f>
        <v>5350</v>
      </c>
      <c r="AN421" s="64">
        <f>AO421-AM421</f>
        <v>1120</v>
      </c>
      <c r="AO421" s="64">
        <v>6470</v>
      </c>
      <c r="AP421" s="64"/>
      <c r="AQ421" s="64">
        <v>6470</v>
      </c>
      <c r="AR421" s="64"/>
      <c r="AS421" s="117"/>
      <c r="AT421" s="64">
        <f>AO421+AR421</f>
        <v>6470</v>
      </c>
      <c r="AU421" s="64">
        <f>AQ421+AS421</f>
        <v>6470</v>
      </c>
      <c r="AV421" s="117"/>
      <c r="AW421" s="117"/>
      <c r="AX421" s="64">
        <f>AT421+AV421</f>
        <v>6470</v>
      </c>
      <c r="AY421" s="64">
        <f>AU421</f>
        <v>6470</v>
      </c>
      <c r="AZ421" s="117"/>
      <c r="BA421" s="117"/>
      <c r="BB421" s="64">
        <f>AX421+AZ421</f>
        <v>6470</v>
      </c>
      <c r="BC421" s="64">
        <f>AY421+BA421</f>
        <v>6470</v>
      </c>
      <c r="BD421" s="117"/>
      <c r="BE421" s="117"/>
      <c r="BF421" s="64">
        <f>BB421+BD421</f>
        <v>6470</v>
      </c>
      <c r="BG421" s="64">
        <f>BC421+BE421</f>
        <v>6470</v>
      </c>
      <c r="BH421" s="117"/>
      <c r="BI421" s="117"/>
      <c r="BJ421" s="64">
        <f>BB421+BH421</f>
        <v>6470</v>
      </c>
      <c r="BK421" s="64">
        <f>BC421+BI421</f>
        <v>6470</v>
      </c>
      <c r="BL421" s="117"/>
      <c r="BM421" s="117"/>
      <c r="BN421" s="64">
        <f>BJ421+BL421</f>
        <v>6470</v>
      </c>
      <c r="BO421" s="64"/>
      <c r="BP421" s="64">
        <f>BK421+BM421</f>
        <v>6470</v>
      </c>
      <c r="BQ421" s="64">
        <f>BR421-BP421</f>
        <v>-6470</v>
      </c>
      <c r="BR421" s="117"/>
      <c r="BS421" s="117"/>
      <c r="BT421" s="24"/>
      <c r="BU421" s="24"/>
      <c r="BV421" s="24"/>
      <c r="BW421" s="24"/>
    </row>
    <row r="422" spans="1:75" s="25" customFormat="1" ht="87.75" customHeight="1">
      <c r="A422" s="66" t="s">
        <v>314</v>
      </c>
      <c r="B422" s="72" t="s">
        <v>139</v>
      </c>
      <c r="C422" s="72" t="s">
        <v>148</v>
      </c>
      <c r="D422" s="73" t="s">
        <v>83</v>
      </c>
      <c r="E422" s="72" t="s">
        <v>383</v>
      </c>
      <c r="F422" s="64"/>
      <c r="G422" s="64"/>
      <c r="H422" s="81"/>
      <c r="I422" s="81"/>
      <c r="J422" s="81"/>
      <c r="K422" s="81"/>
      <c r="L422" s="81"/>
      <c r="M422" s="64"/>
      <c r="N422" s="64"/>
      <c r="O422" s="64"/>
      <c r="P422" s="64"/>
      <c r="Q422" s="64"/>
      <c r="R422" s="117"/>
      <c r="S422" s="117"/>
      <c r="T422" s="64"/>
      <c r="U422" s="64"/>
      <c r="V422" s="64"/>
      <c r="W422" s="64"/>
      <c r="X422" s="64"/>
      <c r="Y422" s="64"/>
      <c r="Z422" s="117"/>
      <c r="AA422" s="64"/>
      <c r="AB422" s="64"/>
      <c r="AC422" s="117"/>
      <c r="AD422" s="117"/>
      <c r="AE422" s="117"/>
      <c r="AF422" s="64"/>
      <c r="AG422" s="117"/>
      <c r="AH422" s="64"/>
      <c r="AI422" s="117"/>
      <c r="AJ422" s="117"/>
      <c r="AK422" s="64"/>
      <c r="AL422" s="64"/>
      <c r="AM422" s="64"/>
      <c r="AN422" s="64"/>
      <c r="AO422" s="64"/>
      <c r="AP422" s="64"/>
      <c r="AQ422" s="64"/>
      <c r="AR422" s="64"/>
      <c r="AS422" s="117"/>
      <c r="AT422" s="64"/>
      <c r="AU422" s="64"/>
      <c r="AV422" s="117"/>
      <c r="AW422" s="117"/>
      <c r="AX422" s="64"/>
      <c r="AY422" s="64"/>
      <c r="AZ422" s="117"/>
      <c r="BA422" s="117"/>
      <c r="BB422" s="64"/>
      <c r="BC422" s="64"/>
      <c r="BD422" s="117"/>
      <c r="BE422" s="117"/>
      <c r="BF422" s="64"/>
      <c r="BG422" s="64"/>
      <c r="BH422" s="117"/>
      <c r="BI422" s="117"/>
      <c r="BJ422" s="64"/>
      <c r="BK422" s="64"/>
      <c r="BL422" s="117"/>
      <c r="BM422" s="117"/>
      <c r="BN422" s="64"/>
      <c r="BO422" s="64"/>
      <c r="BP422" s="64"/>
      <c r="BQ422" s="64">
        <f>BR422-BP422</f>
        <v>6644</v>
      </c>
      <c r="BR422" s="64">
        <v>6644</v>
      </c>
      <c r="BS422" s="64">
        <v>6644</v>
      </c>
      <c r="BT422" s="24"/>
      <c r="BU422" s="24"/>
      <c r="BV422" s="24"/>
      <c r="BW422" s="24"/>
    </row>
    <row r="423" spans="1:75" s="25" customFormat="1" ht="96.75" customHeight="1">
      <c r="A423" s="66" t="s">
        <v>389</v>
      </c>
      <c r="B423" s="72" t="s">
        <v>139</v>
      </c>
      <c r="C423" s="72" t="s">
        <v>148</v>
      </c>
      <c r="D423" s="73" t="s">
        <v>83</v>
      </c>
      <c r="E423" s="72" t="s">
        <v>384</v>
      </c>
      <c r="F423" s="64"/>
      <c r="G423" s="64"/>
      <c r="H423" s="81"/>
      <c r="I423" s="81"/>
      <c r="J423" s="81"/>
      <c r="K423" s="81"/>
      <c r="L423" s="81"/>
      <c r="M423" s="64"/>
      <c r="N423" s="64"/>
      <c r="O423" s="64"/>
      <c r="P423" s="64"/>
      <c r="Q423" s="64"/>
      <c r="R423" s="117"/>
      <c r="S423" s="117"/>
      <c r="T423" s="64"/>
      <c r="U423" s="64"/>
      <c r="V423" s="64"/>
      <c r="W423" s="64"/>
      <c r="X423" s="64"/>
      <c r="Y423" s="64"/>
      <c r="Z423" s="117"/>
      <c r="AA423" s="64"/>
      <c r="AB423" s="64"/>
      <c r="AC423" s="117"/>
      <c r="AD423" s="117"/>
      <c r="AE423" s="117"/>
      <c r="AF423" s="64"/>
      <c r="AG423" s="117"/>
      <c r="AH423" s="64"/>
      <c r="AI423" s="117"/>
      <c r="AJ423" s="117"/>
      <c r="AK423" s="64"/>
      <c r="AL423" s="64"/>
      <c r="AM423" s="64"/>
      <c r="AN423" s="64"/>
      <c r="AO423" s="64"/>
      <c r="AP423" s="64"/>
      <c r="AQ423" s="64"/>
      <c r="AR423" s="64"/>
      <c r="AS423" s="117"/>
      <c r="AT423" s="64"/>
      <c r="AU423" s="64"/>
      <c r="AV423" s="117"/>
      <c r="AW423" s="117"/>
      <c r="AX423" s="64"/>
      <c r="AY423" s="64"/>
      <c r="AZ423" s="117"/>
      <c r="BA423" s="117"/>
      <c r="BB423" s="64"/>
      <c r="BC423" s="64"/>
      <c r="BD423" s="117"/>
      <c r="BE423" s="117"/>
      <c r="BF423" s="64"/>
      <c r="BG423" s="64"/>
      <c r="BH423" s="117"/>
      <c r="BI423" s="117"/>
      <c r="BJ423" s="64"/>
      <c r="BK423" s="64"/>
      <c r="BL423" s="117"/>
      <c r="BM423" s="117"/>
      <c r="BN423" s="64"/>
      <c r="BO423" s="64"/>
      <c r="BP423" s="64"/>
      <c r="BQ423" s="64">
        <f>BR423-BP423</f>
        <v>47</v>
      </c>
      <c r="BR423" s="64">
        <v>47</v>
      </c>
      <c r="BS423" s="64">
        <v>47</v>
      </c>
      <c r="BT423" s="24"/>
      <c r="BU423" s="24"/>
      <c r="BV423" s="24"/>
      <c r="BW423" s="24"/>
    </row>
    <row r="424" spans="1:75" s="25" customFormat="1" ht="38.25" customHeight="1">
      <c r="A424" s="66" t="s">
        <v>124</v>
      </c>
      <c r="B424" s="72" t="s">
        <v>139</v>
      </c>
      <c r="C424" s="72" t="s">
        <v>148</v>
      </c>
      <c r="D424" s="73" t="s">
        <v>125</v>
      </c>
      <c r="E424" s="72"/>
      <c r="F424" s="64"/>
      <c r="G424" s="64">
        <f>G425</f>
        <v>10060</v>
      </c>
      <c r="H424" s="64">
        <f>H425</f>
        <v>10060</v>
      </c>
      <c r="I424" s="64">
        <f>I425</f>
        <v>0</v>
      </c>
      <c r="J424" s="64">
        <f>J425</f>
        <v>11316</v>
      </c>
      <c r="K424" s="64">
        <f>K425+K426</f>
        <v>220414</v>
      </c>
      <c r="L424" s="64">
        <f>L425+L426</f>
        <v>240113</v>
      </c>
      <c r="M424" s="64">
        <f>M425+M426</f>
        <v>251429</v>
      </c>
      <c r="N424" s="64">
        <f>N425+N426+N428</f>
        <v>-215035</v>
      </c>
      <c r="O424" s="64">
        <f>O425+O426+O428</f>
        <v>36394</v>
      </c>
      <c r="P424" s="64">
        <f aca="true" t="shared" si="319" ref="P424:Y424">P425+P426+P428</f>
        <v>0</v>
      </c>
      <c r="Q424" s="64">
        <f t="shared" si="319"/>
        <v>0</v>
      </c>
      <c r="R424" s="64">
        <f t="shared" si="319"/>
        <v>0</v>
      </c>
      <c r="S424" s="64">
        <f t="shared" si="319"/>
        <v>0</v>
      </c>
      <c r="T424" s="64">
        <f t="shared" si="319"/>
        <v>36394</v>
      </c>
      <c r="U424" s="64">
        <f t="shared" si="319"/>
        <v>0</v>
      </c>
      <c r="V424" s="64">
        <f t="shared" si="319"/>
        <v>0</v>
      </c>
      <c r="W424" s="64">
        <f t="shared" si="319"/>
        <v>0</v>
      </c>
      <c r="X424" s="64">
        <f t="shared" si="319"/>
        <v>36394</v>
      </c>
      <c r="Y424" s="64">
        <f t="shared" si="319"/>
        <v>0</v>
      </c>
      <c r="Z424" s="64">
        <f>Z425+Z426+Z428</f>
        <v>0</v>
      </c>
      <c r="AA424" s="64">
        <f>AA425+AA426+AA428</f>
        <v>36394</v>
      </c>
      <c r="AB424" s="64">
        <f>AB425+AB426+AB428</f>
        <v>0</v>
      </c>
      <c r="AC424" s="64">
        <f>AC425+AC426+AC428</f>
        <v>0</v>
      </c>
      <c r="AD424" s="64">
        <f>AD425+AD426+AD428</f>
        <v>0</v>
      </c>
      <c r="AE424" s="64"/>
      <c r="AF424" s="64">
        <f aca="true" t="shared" si="320" ref="AF424:AM424">AF425+AF426+AF428</f>
        <v>36394</v>
      </c>
      <c r="AG424" s="64">
        <f t="shared" si="320"/>
        <v>0</v>
      </c>
      <c r="AH424" s="64">
        <f t="shared" si="320"/>
        <v>0</v>
      </c>
      <c r="AI424" s="64">
        <f t="shared" si="320"/>
        <v>0</v>
      </c>
      <c r="AJ424" s="64">
        <f t="shared" si="320"/>
        <v>0</v>
      </c>
      <c r="AK424" s="64">
        <f t="shared" si="320"/>
        <v>36394</v>
      </c>
      <c r="AL424" s="64">
        <f t="shared" si="320"/>
        <v>0</v>
      </c>
      <c r="AM424" s="64">
        <f t="shared" si="320"/>
        <v>0</v>
      </c>
      <c r="AN424" s="64">
        <f aca="true" t="shared" si="321" ref="AN424:AV424">AN425+AN426+AN428+AN430</f>
        <v>10423</v>
      </c>
      <c r="AO424" s="64">
        <f t="shared" si="321"/>
        <v>10423</v>
      </c>
      <c r="AP424" s="64">
        <f t="shared" si="321"/>
        <v>0</v>
      </c>
      <c r="AQ424" s="64">
        <f t="shared" si="321"/>
        <v>10423</v>
      </c>
      <c r="AR424" s="64">
        <f t="shared" si="321"/>
        <v>0</v>
      </c>
      <c r="AS424" s="64">
        <f t="shared" si="321"/>
        <v>0</v>
      </c>
      <c r="AT424" s="64">
        <f t="shared" si="321"/>
        <v>10423</v>
      </c>
      <c r="AU424" s="64">
        <f t="shared" si="321"/>
        <v>10423</v>
      </c>
      <c r="AV424" s="64">
        <f t="shared" si="321"/>
        <v>0</v>
      </c>
      <c r="AW424" s="64">
        <f>AW425+AW426+AW428+AW430</f>
        <v>0</v>
      </c>
      <c r="AX424" s="64">
        <f>AX425+AX426+AX428+AX430</f>
        <v>10423</v>
      </c>
      <c r="AY424" s="64">
        <f>AY425+AY426+AY428+AY430</f>
        <v>10423</v>
      </c>
      <c r="AZ424" s="64">
        <f>AZ425+AZ426+AZ428+AZ430+AZ440</f>
        <v>150</v>
      </c>
      <c r="BA424" s="64">
        <f>BA425+BA426+BA428+BA430+BA440</f>
        <v>0</v>
      </c>
      <c r="BB424" s="64">
        <f>BB425+BB426+BB428+BB430+BB440</f>
        <v>10573</v>
      </c>
      <c r="BC424" s="64">
        <f>BC425+BC426+BC428+BC430+BC440</f>
        <v>10423</v>
      </c>
      <c r="BD424" s="117"/>
      <c r="BE424" s="117"/>
      <c r="BF424" s="64">
        <f aca="true" t="shared" si="322" ref="BF424:BP424">BF425+BF426+BF428+BF430+BF440</f>
        <v>10573</v>
      </c>
      <c r="BG424" s="64">
        <f t="shared" si="322"/>
        <v>10423</v>
      </c>
      <c r="BH424" s="64">
        <f>BH425+BH426+BH428+BH430+BH440</f>
        <v>0</v>
      </c>
      <c r="BI424" s="64">
        <f>BI425+BI426+BI428+BI430+BI440</f>
        <v>0</v>
      </c>
      <c r="BJ424" s="64">
        <f>BJ425+BJ426+BJ428+BJ430+BJ440</f>
        <v>10573</v>
      </c>
      <c r="BK424" s="64">
        <f>BK425+BK426+BK428+BK430+BK440</f>
        <v>10423</v>
      </c>
      <c r="BL424" s="64">
        <f t="shared" si="322"/>
        <v>0</v>
      </c>
      <c r="BM424" s="64">
        <f t="shared" si="322"/>
        <v>0</v>
      </c>
      <c r="BN424" s="64">
        <f t="shared" si="322"/>
        <v>10573</v>
      </c>
      <c r="BO424" s="64"/>
      <c r="BP424" s="64">
        <f t="shared" si="322"/>
        <v>10423</v>
      </c>
      <c r="BQ424" s="64">
        <f>BQ425+BQ426+BQ428+BQ430+BQ433+BQ436+BQ438+BQ440</f>
        <v>-3036</v>
      </c>
      <c r="BR424" s="64">
        <f>BR425+BR426+BR428+BR430+BR433+BR436+BR438+BR440</f>
        <v>7387</v>
      </c>
      <c r="BS424" s="64">
        <f>BS425+BS426+BS428+BS430+BS433+BS436+BS438+BS440</f>
        <v>17845</v>
      </c>
      <c r="BT424" s="24"/>
      <c r="BU424" s="24"/>
      <c r="BV424" s="24"/>
      <c r="BW424" s="24"/>
    </row>
    <row r="425" spans="1:75" s="25" customFormat="1" ht="66" hidden="1">
      <c r="A425" s="66" t="s">
        <v>140</v>
      </c>
      <c r="B425" s="72" t="s">
        <v>139</v>
      </c>
      <c r="C425" s="72" t="s">
        <v>148</v>
      </c>
      <c r="D425" s="73" t="s">
        <v>125</v>
      </c>
      <c r="E425" s="72" t="s">
        <v>141</v>
      </c>
      <c r="F425" s="64"/>
      <c r="G425" s="64">
        <f>H425-F425</f>
        <v>10060</v>
      </c>
      <c r="H425" s="81">
        <f>6512+769+2779</f>
        <v>10060</v>
      </c>
      <c r="I425" s="81"/>
      <c r="J425" s="81">
        <f>7146+822+3348</f>
        <v>11316</v>
      </c>
      <c r="K425" s="81">
        <f>220414-2551</f>
        <v>217863</v>
      </c>
      <c r="L425" s="81">
        <f>240113-2732</f>
        <v>237381</v>
      </c>
      <c r="M425" s="64">
        <v>248697</v>
      </c>
      <c r="N425" s="64">
        <f>O425-M425</f>
        <v>-248697</v>
      </c>
      <c r="O425" s="64"/>
      <c r="P425" s="64"/>
      <c r="Q425" s="64"/>
      <c r="R425" s="64"/>
      <c r="S425" s="64"/>
      <c r="T425" s="64"/>
      <c r="U425" s="64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8"/>
      <c r="AL425" s="118"/>
      <c r="AM425" s="118"/>
      <c r="AN425" s="117"/>
      <c r="AO425" s="117"/>
      <c r="AP425" s="117"/>
      <c r="AQ425" s="117"/>
      <c r="AR425" s="117"/>
      <c r="AS425" s="117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17"/>
      <c r="BE425" s="117"/>
      <c r="BF425" s="117"/>
      <c r="BG425" s="117"/>
      <c r="BH425" s="117"/>
      <c r="BI425" s="117"/>
      <c r="BJ425" s="117"/>
      <c r="BK425" s="117"/>
      <c r="BL425" s="117"/>
      <c r="BM425" s="117"/>
      <c r="BN425" s="117"/>
      <c r="BO425" s="117"/>
      <c r="BP425" s="117"/>
      <c r="BQ425" s="119"/>
      <c r="BR425" s="117"/>
      <c r="BS425" s="117"/>
      <c r="BT425" s="24"/>
      <c r="BU425" s="24"/>
      <c r="BV425" s="24"/>
      <c r="BW425" s="24"/>
    </row>
    <row r="426" spans="1:75" s="25" customFormat="1" ht="66" hidden="1">
      <c r="A426" s="66" t="s">
        <v>212</v>
      </c>
      <c r="B426" s="72" t="s">
        <v>139</v>
      </c>
      <c r="C426" s="72" t="s">
        <v>148</v>
      </c>
      <c r="D426" s="73" t="s">
        <v>235</v>
      </c>
      <c r="E426" s="72"/>
      <c r="F426" s="64"/>
      <c r="G426" s="64"/>
      <c r="H426" s="81"/>
      <c r="I426" s="81"/>
      <c r="J426" s="81"/>
      <c r="K426" s="81">
        <f aca="true" t="shared" si="323" ref="K426:U426">K427</f>
        <v>2551</v>
      </c>
      <c r="L426" s="81">
        <f t="shared" si="323"/>
        <v>2732</v>
      </c>
      <c r="M426" s="64">
        <f t="shared" si="323"/>
        <v>2732</v>
      </c>
      <c r="N426" s="64">
        <f t="shared" si="323"/>
        <v>-2732</v>
      </c>
      <c r="O426" s="64">
        <f t="shared" si="323"/>
        <v>0</v>
      </c>
      <c r="P426" s="64">
        <f t="shared" si="323"/>
        <v>0</v>
      </c>
      <c r="Q426" s="64">
        <f t="shared" si="323"/>
        <v>0</v>
      </c>
      <c r="R426" s="64">
        <f t="shared" si="323"/>
        <v>0</v>
      </c>
      <c r="S426" s="64">
        <f t="shared" si="323"/>
        <v>0</v>
      </c>
      <c r="T426" s="64">
        <f t="shared" si="323"/>
        <v>0</v>
      </c>
      <c r="U426" s="64">
        <f t="shared" si="323"/>
        <v>0</v>
      </c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8"/>
      <c r="AL426" s="118"/>
      <c r="AM426" s="118"/>
      <c r="AN426" s="117"/>
      <c r="AO426" s="117"/>
      <c r="AP426" s="117"/>
      <c r="AQ426" s="117"/>
      <c r="AR426" s="117"/>
      <c r="AS426" s="117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17"/>
      <c r="BE426" s="117"/>
      <c r="BF426" s="117"/>
      <c r="BG426" s="117"/>
      <c r="BH426" s="117"/>
      <c r="BI426" s="117"/>
      <c r="BJ426" s="117"/>
      <c r="BK426" s="117"/>
      <c r="BL426" s="117"/>
      <c r="BM426" s="117"/>
      <c r="BN426" s="117"/>
      <c r="BO426" s="117"/>
      <c r="BP426" s="117"/>
      <c r="BQ426" s="119"/>
      <c r="BR426" s="117"/>
      <c r="BS426" s="117"/>
      <c r="BT426" s="24"/>
      <c r="BU426" s="24"/>
      <c r="BV426" s="24"/>
      <c r="BW426" s="24"/>
    </row>
    <row r="427" spans="1:75" s="25" customFormat="1" ht="99" hidden="1">
      <c r="A427" s="66" t="s">
        <v>241</v>
      </c>
      <c r="B427" s="72" t="s">
        <v>139</v>
      </c>
      <c r="C427" s="72" t="s">
        <v>148</v>
      </c>
      <c r="D427" s="73" t="s">
        <v>235</v>
      </c>
      <c r="E427" s="72" t="s">
        <v>145</v>
      </c>
      <c r="F427" s="64"/>
      <c r="G427" s="64"/>
      <c r="H427" s="81"/>
      <c r="I427" s="81"/>
      <c r="J427" s="81"/>
      <c r="K427" s="81">
        <v>2551</v>
      </c>
      <c r="L427" s="81">
        <v>2732</v>
      </c>
      <c r="M427" s="64">
        <v>2732</v>
      </c>
      <c r="N427" s="64">
        <f>O427-M427</f>
        <v>-2732</v>
      </c>
      <c r="O427" s="64"/>
      <c r="P427" s="64"/>
      <c r="Q427" s="64"/>
      <c r="R427" s="64"/>
      <c r="S427" s="64"/>
      <c r="T427" s="64"/>
      <c r="U427" s="64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8"/>
      <c r="AL427" s="118"/>
      <c r="AM427" s="118"/>
      <c r="AN427" s="117"/>
      <c r="AO427" s="117"/>
      <c r="AP427" s="117"/>
      <c r="AQ427" s="117"/>
      <c r="AR427" s="117"/>
      <c r="AS427" s="117"/>
      <c r="AT427" s="117"/>
      <c r="AU427" s="117"/>
      <c r="AV427" s="117"/>
      <c r="AW427" s="117"/>
      <c r="AX427" s="117"/>
      <c r="AY427" s="117"/>
      <c r="AZ427" s="117"/>
      <c r="BA427" s="117"/>
      <c r="BB427" s="117"/>
      <c r="BC427" s="117"/>
      <c r="BD427" s="117"/>
      <c r="BE427" s="117"/>
      <c r="BF427" s="117"/>
      <c r="BG427" s="117"/>
      <c r="BH427" s="117"/>
      <c r="BI427" s="117"/>
      <c r="BJ427" s="117"/>
      <c r="BK427" s="117"/>
      <c r="BL427" s="117"/>
      <c r="BM427" s="117"/>
      <c r="BN427" s="117"/>
      <c r="BO427" s="117"/>
      <c r="BP427" s="117"/>
      <c r="BQ427" s="119"/>
      <c r="BR427" s="117"/>
      <c r="BS427" s="117"/>
      <c r="BT427" s="24"/>
      <c r="BU427" s="24"/>
      <c r="BV427" s="24"/>
      <c r="BW427" s="24"/>
    </row>
    <row r="428" spans="1:75" s="25" customFormat="1" ht="49.5" hidden="1">
      <c r="A428" s="66" t="s">
        <v>286</v>
      </c>
      <c r="B428" s="72" t="s">
        <v>139</v>
      </c>
      <c r="C428" s="72" t="s">
        <v>148</v>
      </c>
      <c r="D428" s="73" t="s">
        <v>269</v>
      </c>
      <c r="E428" s="72"/>
      <c r="F428" s="64"/>
      <c r="G428" s="64"/>
      <c r="H428" s="81"/>
      <c r="I428" s="81"/>
      <c r="J428" s="81"/>
      <c r="K428" s="81"/>
      <c r="L428" s="81"/>
      <c r="M428" s="64"/>
      <c r="N428" s="64">
        <f>N429</f>
        <v>36394</v>
      </c>
      <c r="O428" s="64">
        <f>O429</f>
        <v>36394</v>
      </c>
      <c r="P428" s="64">
        <f aca="true" t="shared" si="324" ref="P428:AQ428">P429</f>
        <v>0</v>
      </c>
      <c r="Q428" s="64">
        <f t="shared" si="324"/>
        <v>0</v>
      </c>
      <c r="R428" s="64">
        <f t="shared" si="324"/>
        <v>0</v>
      </c>
      <c r="S428" s="64">
        <f t="shared" si="324"/>
        <v>0</v>
      </c>
      <c r="T428" s="64">
        <f t="shared" si="324"/>
        <v>36394</v>
      </c>
      <c r="U428" s="64">
        <f t="shared" si="324"/>
        <v>0</v>
      </c>
      <c r="V428" s="64">
        <f t="shared" si="324"/>
        <v>0</v>
      </c>
      <c r="W428" s="64">
        <f t="shared" si="324"/>
        <v>0</v>
      </c>
      <c r="X428" s="64">
        <f t="shared" si="324"/>
        <v>36394</v>
      </c>
      <c r="Y428" s="64">
        <f t="shared" si="324"/>
        <v>0</v>
      </c>
      <c r="Z428" s="64">
        <f t="shared" si="324"/>
        <v>0</v>
      </c>
      <c r="AA428" s="64">
        <f t="shared" si="324"/>
        <v>36394</v>
      </c>
      <c r="AB428" s="64">
        <f t="shared" si="324"/>
        <v>0</v>
      </c>
      <c r="AC428" s="64">
        <f t="shared" si="324"/>
        <v>0</v>
      </c>
      <c r="AD428" s="64">
        <f t="shared" si="324"/>
        <v>0</v>
      </c>
      <c r="AE428" s="64"/>
      <c r="AF428" s="64">
        <f t="shared" si="324"/>
        <v>36394</v>
      </c>
      <c r="AG428" s="64">
        <f t="shared" si="324"/>
        <v>0</v>
      </c>
      <c r="AH428" s="64">
        <f t="shared" si="324"/>
        <v>0</v>
      </c>
      <c r="AI428" s="64">
        <f t="shared" si="324"/>
        <v>0</v>
      </c>
      <c r="AJ428" s="64">
        <f t="shared" si="324"/>
        <v>0</v>
      </c>
      <c r="AK428" s="64">
        <f t="shared" si="324"/>
        <v>36394</v>
      </c>
      <c r="AL428" s="64">
        <f t="shared" si="324"/>
        <v>0</v>
      </c>
      <c r="AM428" s="64">
        <f t="shared" si="324"/>
        <v>0</v>
      </c>
      <c r="AN428" s="64">
        <f t="shared" si="324"/>
        <v>0</v>
      </c>
      <c r="AO428" s="64">
        <f t="shared" si="324"/>
        <v>0</v>
      </c>
      <c r="AP428" s="64">
        <f t="shared" si="324"/>
        <v>0</v>
      </c>
      <c r="AQ428" s="64">
        <f t="shared" si="324"/>
        <v>0</v>
      </c>
      <c r="AR428" s="64"/>
      <c r="AS428" s="117"/>
      <c r="AT428" s="117"/>
      <c r="AU428" s="117"/>
      <c r="AV428" s="117"/>
      <c r="AW428" s="117"/>
      <c r="AX428" s="117"/>
      <c r="AY428" s="117"/>
      <c r="AZ428" s="117"/>
      <c r="BA428" s="117"/>
      <c r="BB428" s="117"/>
      <c r="BC428" s="117"/>
      <c r="BD428" s="117"/>
      <c r="BE428" s="117"/>
      <c r="BF428" s="117"/>
      <c r="BG428" s="117"/>
      <c r="BH428" s="117"/>
      <c r="BI428" s="117"/>
      <c r="BJ428" s="117"/>
      <c r="BK428" s="117"/>
      <c r="BL428" s="117"/>
      <c r="BM428" s="117"/>
      <c r="BN428" s="117"/>
      <c r="BO428" s="117"/>
      <c r="BP428" s="117"/>
      <c r="BQ428" s="119"/>
      <c r="BR428" s="117"/>
      <c r="BS428" s="117"/>
      <c r="BT428" s="24"/>
      <c r="BU428" s="24"/>
      <c r="BV428" s="24"/>
      <c r="BW428" s="24"/>
    </row>
    <row r="429" spans="1:75" s="25" customFormat="1" ht="66" hidden="1">
      <c r="A429" s="66" t="s">
        <v>140</v>
      </c>
      <c r="B429" s="72" t="s">
        <v>139</v>
      </c>
      <c r="C429" s="72" t="s">
        <v>148</v>
      </c>
      <c r="D429" s="73" t="s">
        <v>269</v>
      </c>
      <c r="E429" s="72" t="s">
        <v>141</v>
      </c>
      <c r="F429" s="64"/>
      <c r="G429" s="64"/>
      <c r="H429" s="81"/>
      <c r="I429" s="81"/>
      <c r="J429" s="81"/>
      <c r="K429" s="81"/>
      <c r="L429" s="81"/>
      <c r="M429" s="64"/>
      <c r="N429" s="64">
        <f>O429-M429</f>
        <v>36394</v>
      </c>
      <c r="O429" s="64">
        <v>36394</v>
      </c>
      <c r="P429" s="64"/>
      <c r="Q429" s="64"/>
      <c r="R429" s="117"/>
      <c r="S429" s="117"/>
      <c r="T429" s="64">
        <f>O429+R429</f>
        <v>36394</v>
      </c>
      <c r="U429" s="64">
        <f>Q429+S429</f>
        <v>0</v>
      </c>
      <c r="V429" s="117"/>
      <c r="W429" s="117"/>
      <c r="X429" s="64">
        <f>T429+V429</f>
        <v>36394</v>
      </c>
      <c r="Y429" s="64">
        <f>U429+W429</f>
        <v>0</v>
      </c>
      <c r="Z429" s="117"/>
      <c r="AA429" s="64">
        <f>X429+Z429</f>
        <v>36394</v>
      </c>
      <c r="AB429" s="64">
        <f>Y429</f>
        <v>0</v>
      </c>
      <c r="AC429" s="117"/>
      <c r="AD429" s="117"/>
      <c r="AE429" s="117"/>
      <c r="AF429" s="64">
        <f>AA429+AC429</f>
        <v>36394</v>
      </c>
      <c r="AG429" s="117"/>
      <c r="AH429" s="64">
        <f>AB429</f>
        <v>0</v>
      </c>
      <c r="AI429" s="117"/>
      <c r="AJ429" s="117"/>
      <c r="AK429" s="64">
        <f>AF429+AI429</f>
        <v>36394</v>
      </c>
      <c r="AL429" s="64">
        <f>AG429</f>
        <v>0</v>
      </c>
      <c r="AM429" s="64">
        <f>AH429+AJ429</f>
        <v>0</v>
      </c>
      <c r="AN429" s="64">
        <f>AO429-AM429</f>
        <v>0</v>
      </c>
      <c r="AO429" s="117"/>
      <c r="AP429" s="117"/>
      <c r="AQ429" s="117"/>
      <c r="AR429" s="117"/>
      <c r="AS429" s="117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17"/>
      <c r="BE429" s="117"/>
      <c r="BF429" s="117"/>
      <c r="BG429" s="117"/>
      <c r="BH429" s="117"/>
      <c r="BI429" s="117"/>
      <c r="BJ429" s="117"/>
      <c r="BK429" s="117"/>
      <c r="BL429" s="117"/>
      <c r="BM429" s="117"/>
      <c r="BN429" s="117"/>
      <c r="BO429" s="117"/>
      <c r="BP429" s="117"/>
      <c r="BQ429" s="119"/>
      <c r="BR429" s="117"/>
      <c r="BS429" s="117"/>
      <c r="BT429" s="24"/>
      <c r="BU429" s="24"/>
      <c r="BV429" s="24"/>
      <c r="BW429" s="24"/>
    </row>
    <row r="430" spans="1:75" s="25" customFormat="1" ht="55.5" customHeight="1">
      <c r="A430" s="66" t="s">
        <v>318</v>
      </c>
      <c r="B430" s="72" t="s">
        <v>139</v>
      </c>
      <c r="C430" s="72" t="s">
        <v>148</v>
      </c>
      <c r="D430" s="73" t="s">
        <v>269</v>
      </c>
      <c r="E430" s="72"/>
      <c r="F430" s="64"/>
      <c r="G430" s="64"/>
      <c r="H430" s="81"/>
      <c r="I430" s="81"/>
      <c r="J430" s="81"/>
      <c r="K430" s="81"/>
      <c r="L430" s="81"/>
      <c r="M430" s="64"/>
      <c r="N430" s="64"/>
      <c r="O430" s="64"/>
      <c r="P430" s="64"/>
      <c r="Q430" s="64"/>
      <c r="R430" s="117"/>
      <c r="S430" s="117"/>
      <c r="T430" s="64"/>
      <c r="U430" s="64"/>
      <c r="V430" s="117"/>
      <c r="W430" s="117"/>
      <c r="X430" s="64"/>
      <c r="Y430" s="64"/>
      <c r="Z430" s="117"/>
      <c r="AA430" s="64"/>
      <c r="AB430" s="64"/>
      <c r="AC430" s="117"/>
      <c r="AD430" s="117"/>
      <c r="AE430" s="117"/>
      <c r="AF430" s="64"/>
      <c r="AG430" s="117"/>
      <c r="AH430" s="64"/>
      <c r="AI430" s="117"/>
      <c r="AJ430" s="117"/>
      <c r="AK430" s="64"/>
      <c r="AL430" s="64"/>
      <c r="AM430" s="64"/>
      <c r="AN430" s="64">
        <f aca="true" t="shared" si="325" ref="AN430:BC430">AN431</f>
        <v>10423</v>
      </c>
      <c r="AO430" s="64">
        <f t="shared" si="325"/>
        <v>10423</v>
      </c>
      <c r="AP430" s="64">
        <f t="shared" si="325"/>
        <v>0</v>
      </c>
      <c r="AQ430" s="64">
        <f t="shared" si="325"/>
        <v>10423</v>
      </c>
      <c r="AR430" s="64">
        <f t="shared" si="325"/>
        <v>0</v>
      </c>
      <c r="AS430" s="64">
        <f t="shared" si="325"/>
        <v>0</v>
      </c>
      <c r="AT430" s="64">
        <f t="shared" si="325"/>
        <v>10423</v>
      </c>
      <c r="AU430" s="64">
        <f t="shared" si="325"/>
        <v>10423</v>
      </c>
      <c r="AV430" s="64">
        <f t="shared" si="325"/>
        <v>0</v>
      </c>
      <c r="AW430" s="64">
        <f t="shared" si="325"/>
        <v>0</v>
      </c>
      <c r="AX430" s="64">
        <f t="shared" si="325"/>
        <v>10423</v>
      </c>
      <c r="AY430" s="64">
        <f t="shared" si="325"/>
        <v>10423</v>
      </c>
      <c r="AZ430" s="64">
        <f t="shared" si="325"/>
        <v>0</v>
      </c>
      <c r="BA430" s="64">
        <f t="shared" si="325"/>
        <v>0</v>
      </c>
      <c r="BB430" s="64">
        <f t="shared" si="325"/>
        <v>10423</v>
      </c>
      <c r="BC430" s="64">
        <f t="shared" si="325"/>
        <v>10423</v>
      </c>
      <c r="BD430" s="117"/>
      <c r="BE430" s="117"/>
      <c r="BF430" s="64">
        <f aca="true" t="shared" si="326" ref="BF430:BP430">BF431</f>
        <v>10423</v>
      </c>
      <c r="BG430" s="64">
        <f t="shared" si="326"/>
        <v>10423</v>
      </c>
      <c r="BH430" s="64">
        <f t="shared" si="326"/>
        <v>0</v>
      </c>
      <c r="BI430" s="64">
        <f t="shared" si="326"/>
        <v>0</v>
      </c>
      <c r="BJ430" s="64">
        <f t="shared" si="326"/>
        <v>10423</v>
      </c>
      <c r="BK430" s="64">
        <f t="shared" si="326"/>
        <v>10423</v>
      </c>
      <c r="BL430" s="64">
        <f t="shared" si="326"/>
        <v>0</v>
      </c>
      <c r="BM430" s="64">
        <f t="shared" si="326"/>
        <v>0</v>
      </c>
      <c r="BN430" s="64">
        <f t="shared" si="326"/>
        <v>10423</v>
      </c>
      <c r="BO430" s="64"/>
      <c r="BP430" s="64">
        <f t="shared" si="326"/>
        <v>10423</v>
      </c>
      <c r="BQ430" s="64">
        <f>BQ431+BQ432</f>
        <v>-10423</v>
      </c>
      <c r="BR430" s="64">
        <f>BR431+BR432</f>
        <v>0</v>
      </c>
      <c r="BS430" s="64">
        <f>BS431+BS432</f>
        <v>8061</v>
      </c>
      <c r="BT430" s="24"/>
      <c r="BU430" s="24"/>
      <c r="BV430" s="24"/>
      <c r="BW430" s="24"/>
    </row>
    <row r="431" spans="1:75" s="25" customFormat="1" ht="69" customHeight="1">
      <c r="A431" s="66" t="s">
        <v>140</v>
      </c>
      <c r="B431" s="72" t="s">
        <v>139</v>
      </c>
      <c r="C431" s="72" t="s">
        <v>148</v>
      </c>
      <c r="D431" s="73" t="s">
        <v>269</v>
      </c>
      <c r="E431" s="72" t="s">
        <v>141</v>
      </c>
      <c r="F431" s="64"/>
      <c r="G431" s="64"/>
      <c r="H431" s="81"/>
      <c r="I431" s="81"/>
      <c r="J431" s="81"/>
      <c r="K431" s="81"/>
      <c r="L431" s="81"/>
      <c r="M431" s="64"/>
      <c r="N431" s="64"/>
      <c r="O431" s="64"/>
      <c r="P431" s="64"/>
      <c r="Q431" s="64"/>
      <c r="R431" s="117"/>
      <c r="S431" s="117"/>
      <c r="T431" s="64"/>
      <c r="U431" s="64"/>
      <c r="V431" s="117"/>
      <c r="W431" s="117"/>
      <c r="X431" s="64"/>
      <c r="Y431" s="64"/>
      <c r="Z431" s="117"/>
      <c r="AA431" s="64"/>
      <c r="AB431" s="64"/>
      <c r="AC431" s="117"/>
      <c r="AD431" s="117"/>
      <c r="AE431" s="117"/>
      <c r="AF431" s="64"/>
      <c r="AG431" s="117"/>
      <c r="AH431" s="64"/>
      <c r="AI431" s="117"/>
      <c r="AJ431" s="117"/>
      <c r="AK431" s="64"/>
      <c r="AL431" s="64"/>
      <c r="AM431" s="64"/>
      <c r="AN431" s="64">
        <f>AO431-AM431</f>
        <v>10423</v>
      </c>
      <c r="AO431" s="64">
        <v>10423</v>
      </c>
      <c r="AP431" s="64"/>
      <c r="AQ431" s="64">
        <v>10423</v>
      </c>
      <c r="AR431" s="64"/>
      <c r="AS431" s="117"/>
      <c r="AT431" s="64">
        <f>AO431+AR431</f>
        <v>10423</v>
      </c>
      <c r="AU431" s="64">
        <f>AQ431+AS431</f>
        <v>10423</v>
      </c>
      <c r="AV431" s="117"/>
      <c r="AW431" s="117"/>
      <c r="AX431" s="64">
        <f>AT431+AV431</f>
        <v>10423</v>
      </c>
      <c r="AY431" s="64">
        <f>AU431</f>
        <v>10423</v>
      </c>
      <c r="AZ431" s="117"/>
      <c r="BA431" s="117"/>
      <c r="BB431" s="64">
        <f>AX431+AZ431</f>
        <v>10423</v>
      </c>
      <c r="BC431" s="64">
        <f>AY431+BA431</f>
        <v>10423</v>
      </c>
      <c r="BD431" s="117"/>
      <c r="BE431" s="117"/>
      <c r="BF431" s="64">
        <f>BB431+BD431</f>
        <v>10423</v>
      </c>
      <c r="BG431" s="64">
        <f>BC431+BE431</f>
        <v>10423</v>
      </c>
      <c r="BH431" s="117"/>
      <c r="BI431" s="117"/>
      <c r="BJ431" s="64">
        <f>BB431+BH431</f>
        <v>10423</v>
      </c>
      <c r="BK431" s="64">
        <f>BC431+BI431</f>
        <v>10423</v>
      </c>
      <c r="BL431" s="117"/>
      <c r="BM431" s="117"/>
      <c r="BN431" s="64">
        <f>BJ431+BL431</f>
        <v>10423</v>
      </c>
      <c r="BO431" s="64"/>
      <c r="BP431" s="64">
        <f>BK431+BM431</f>
        <v>10423</v>
      </c>
      <c r="BQ431" s="64">
        <f>BR431-BP431</f>
        <v>-10423</v>
      </c>
      <c r="BR431" s="117"/>
      <c r="BS431" s="117"/>
      <c r="BT431" s="24"/>
      <c r="BU431" s="24"/>
      <c r="BV431" s="24"/>
      <c r="BW431" s="24"/>
    </row>
    <row r="432" spans="1:75" s="25" customFormat="1" ht="96" customHeight="1">
      <c r="A432" s="66" t="s">
        <v>389</v>
      </c>
      <c r="B432" s="72" t="s">
        <v>139</v>
      </c>
      <c r="C432" s="72" t="s">
        <v>148</v>
      </c>
      <c r="D432" s="73" t="s">
        <v>269</v>
      </c>
      <c r="E432" s="72" t="s">
        <v>384</v>
      </c>
      <c r="F432" s="64"/>
      <c r="G432" s="64"/>
      <c r="H432" s="81"/>
      <c r="I432" s="81"/>
      <c r="J432" s="81"/>
      <c r="K432" s="81"/>
      <c r="L432" s="81"/>
      <c r="M432" s="64"/>
      <c r="N432" s="64"/>
      <c r="O432" s="64"/>
      <c r="P432" s="64"/>
      <c r="Q432" s="64"/>
      <c r="R432" s="117"/>
      <c r="S432" s="117"/>
      <c r="T432" s="64"/>
      <c r="U432" s="64"/>
      <c r="V432" s="117"/>
      <c r="W432" s="117"/>
      <c r="X432" s="64"/>
      <c r="Y432" s="64"/>
      <c r="Z432" s="117"/>
      <c r="AA432" s="64"/>
      <c r="AB432" s="64"/>
      <c r="AC432" s="117"/>
      <c r="AD432" s="117"/>
      <c r="AE432" s="117"/>
      <c r="AF432" s="64"/>
      <c r="AG432" s="117"/>
      <c r="AH432" s="64"/>
      <c r="AI432" s="117"/>
      <c r="AJ432" s="117"/>
      <c r="AK432" s="64"/>
      <c r="AL432" s="64"/>
      <c r="AM432" s="64"/>
      <c r="AN432" s="64"/>
      <c r="AO432" s="64"/>
      <c r="AP432" s="64"/>
      <c r="AQ432" s="64"/>
      <c r="AR432" s="64"/>
      <c r="AS432" s="117"/>
      <c r="AT432" s="64"/>
      <c r="AU432" s="64"/>
      <c r="AV432" s="117"/>
      <c r="AW432" s="117"/>
      <c r="AX432" s="64"/>
      <c r="AY432" s="64"/>
      <c r="AZ432" s="117"/>
      <c r="BA432" s="117"/>
      <c r="BB432" s="64"/>
      <c r="BC432" s="64"/>
      <c r="BD432" s="117"/>
      <c r="BE432" s="117"/>
      <c r="BF432" s="64"/>
      <c r="BG432" s="64"/>
      <c r="BH432" s="117"/>
      <c r="BI432" s="117"/>
      <c r="BJ432" s="64"/>
      <c r="BK432" s="64"/>
      <c r="BL432" s="117"/>
      <c r="BM432" s="117"/>
      <c r="BN432" s="64"/>
      <c r="BO432" s="64"/>
      <c r="BP432" s="64"/>
      <c r="BQ432" s="64">
        <f>BR432-BP432</f>
        <v>0</v>
      </c>
      <c r="BR432" s="64"/>
      <c r="BS432" s="64">
        <v>8061</v>
      </c>
      <c r="BT432" s="24"/>
      <c r="BU432" s="24"/>
      <c r="BV432" s="24"/>
      <c r="BW432" s="24"/>
    </row>
    <row r="433" spans="1:75" s="25" customFormat="1" ht="78.75" customHeight="1">
      <c r="A433" s="66" t="s">
        <v>392</v>
      </c>
      <c r="B433" s="72" t="s">
        <v>139</v>
      </c>
      <c r="C433" s="72" t="s">
        <v>148</v>
      </c>
      <c r="D433" s="73" t="s">
        <v>270</v>
      </c>
      <c r="E433" s="72"/>
      <c r="F433" s="64"/>
      <c r="G433" s="64"/>
      <c r="H433" s="81"/>
      <c r="I433" s="81"/>
      <c r="J433" s="81"/>
      <c r="K433" s="81"/>
      <c r="L433" s="81"/>
      <c r="M433" s="64"/>
      <c r="N433" s="64"/>
      <c r="O433" s="64"/>
      <c r="P433" s="64"/>
      <c r="Q433" s="64"/>
      <c r="R433" s="117"/>
      <c r="S433" s="117"/>
      <c r="T433" s="64"/>
      <c r="U433" s="64"/>
      <c r="V433" s="117"/>
      <c r="W433" s="117"/>
      <c r="X433" s="64"/>
      <c r="Y433" s="64"/>
      <c r="Z433" s="117"/>
      <c r="AA433" s="64"/>
      <c r="AB433" s="64"/>
      <c r="AC433" s="117"/>
      <c r="AD433" s="117"/>
      <c r="AE433" s="117"/>
      <c r="AF433" s="64"/>
      <c r="AG433" s="117"/>
      <c r="AH433" s="64"/>
      <c r="AI433" s="117"/>
      <c r="AJ433" s="117"/>
      <c r="AK433" s="64"/>
      <c r="AL433" s="64"/>
      <c r="AM433" s="64"/>
      <c r="AN433" s="64"/>
      <c r="AO433" s="64"/>
      <c r="AP433" s="64"/>
      <c r="AQ433" s="64"/>
      <c r="AR433" s="64"/>
      <c r="AS433" s="117"/>
      <c r="AT433" s="64"/>
      <c r="AU433" s="64"/>
      <c r="AV433" s="117"/>
      <c r="AW433" s="117"/>
      <c r="AX433" s="64"/>
      <c r="AY433" s="64"/>
      <c r="AZ433" s="117"/>
      <c r="BA433" s="117"/>
      <c r="BB433" s="64"/>
      <c r="BC433" s="64"/>
      <c r="BD433" s="117"/>
      <c r="BE433" s="117"/>
      <c r="BF433" s="64"/>
      <c r="BG433" s="64"/>
      <c r="BH433" s="117"/>
      <c r="BI433" s="117"/>
      <c r="BJ433" s="64"/>
      <c r="BK433" s="64"/>
      <c r="BL433" s="117"/>
      <c r="BM433" s="117"/>
      <c r="BN433" s="64"/>
      <c r="BO433" s="64"/>
      <c r="BP433" s="64"/>
      <c r="BQ433" s="64">
        <f aca="true" t="shared" si="327" ref="BQ433:BS434">BQ434</f>
        <v>2603</v>
      </c>
      <c r="BR433" s="64">
        <f t="shared" si="327"/>
        <v>2603</v>
      </c>
      <c r="BS433" s="64">
        <f t="shared" si="327"/>
        <v>3500</v>
      </c>
      <c r="BT433" s="24"/>
      <c r="BU433" s="24"/>
      <c r="BV433" s="24"/>
      <c r="BW433" s="24"/>
    </row>
    <row r="434" spans="1:75" s="25" customFormat="1" ht="96.75" customHeight="1">
      <c r="A434" s="66" t="s">
        <v>393</v>
      </c>
      <c r="B434" s="72" t="s">
        <v>139</v>
      </c>
      <c r="C434" s="72" t="s">
        <v>148</v>
      </c>
      <c r="D434" s="73" t="s">
        <v>271</v>
      </c>
      <c r="E434" s="72"/>
      <c r="F434" s="64"/>
      <c r="G434" s="64"/>
      <c r="H434" s="81"/>
      <c r="I434" s="81"/>
      <c r="J434" s="81"/>
      <c r="K434" s="81"/>
      <c r="L434" s="81"/>
      <c r="M434" s="64"/>
      <c r="N434" s="64"/>
      <c r="O434" s="64"/>
      <c r="P434" s="64"/>
      <c r="Q434" s="64"/>
      <c r="R434" s="117"/>
      <c r="S434" s="117"/>
      <c r="T434" s="64"/>
      <c r="U434" s="64"/>
      <c r="V434" s="117"/>
      <c r="W434" s="117"/>
      <c r="X434" s="64"/>
      <c r="Y434" s="64"/>
      <c r="Z434" s="117"/>
      <c r="AA434" s="64"/>
      <c r="AB434" s="64"/>
      <c r="AC434" s="117"/>
      <c r="AD434" s="117"/>
      <c r="AE434" s="117"/>
      <c r="AF434" s="64"/>
      <c r="AG434" s="117"/>
      <c r="AH434" s="64"/>
      <c r="AI434" s="117"/>
      <c r="AJ434" s="117"/>
      <c r="AK434" s="64"/>
      <c r="AL434" s="64"/>
      <c r="AM434" s="64"/>
      <c r="AN434" s="64"/>
      <c r="AO434" s="64"/>
      <c r="AP434" s="64"/>
      <c r="AQ434" s="64"/>
      <c r="AR434" s="64"/>
      <c r="AS434" s="117"/>
      <c r="AT434" s="64"/>
      <c r="AU434" s="64"/>
      <c r="AV434" s="117"/>
      <c r="AW434" s="117"/>
      <c r="AX434" s="64"/>
      <c r="AY434" s="64"/>
      <c r="AZ434" s="117"/>
      <c r="BA434" s="117"/>
      <c r="BB434" s="64"/>
      <c r="BC434" s="64"/>
      <c r="BD434" s="117"/>
      <c r="BE434" s="117"/>
      <c r="BF434" s="64"/>
      <c r="BG434" s="64"/>
      <c r="BH434" s="117"/>
      <c r="BI434" s="117"/>
      <c r="BJ434" s="64"/>
      <c r="BK434" s="64"/>
      <c r="BL434" s="117"/>
      <c r="BM434" s="117"/>
      <c r="BN434" s="64"/>
      <c r="BO434" s="64"/>
      <c r="BP434" s="64"/>
      <c r="BQ434" s="64">
        <f t="shared" si="327"/>
        <v>2603</v>
      </c>
      <c r="BR434" s="64">
        <f t="shared" si="327"/>
        <v>2603</v>
      </c>
      <c r="BS434" s="64">
        <f t="shared" si="327"/>
        <v>3500</v>
      </c>
      <c r="BT434" s="24"/>
      <c r="BU434" s="24"/>
      <c r="BV434" s="24"/>
      <c r="BW434" s="24"/>
    </row>
    <row r="435" spans="1:75" s="25" customFormat="1" ht="96.75" customHeight="1">
      <c r="A435" s="66" t="s">
        <v>389</v>
      </c>
      <c r="B435" s="72" t="s">
        <v>139</v>
      </c>
      <c r="C435" s="72" t="s">
        <v>148</v>
      </c>
      <c r="D435" s="73" t="s">
        <v>271</v>
      </c>
      <c r="E435" s="72" t="s">
        <v>384</v>
      </c>
      <c r="F435" s="64"/>
      <c r="G435" s="64"/>
      <c r="H435" s="81"/>
      <c r="I435" s="81"/>
      <c r="J435" s="81"/>
      <c r="K435" s="81"/>
      <c r="L435" s="81"/>
      <c r="M435" s="64"/>
      <c r="N435" s="64"/>
      <c r="O435" s="64"/>
      <c r="P435" s="64"/>
      <c r="Q435" s="64"/>
      <c r="R435" s="117"/>
      <c r="S435" s="117"/>
      <c r="T435" s="64"/>
      <c r="U435" s="64"/>
      <c r="V435" s="117"/>
      <c r="W435" s="117"/>
      <c r="X435" s="64"/>
      <c r="Y435" s="64"/>
      <c r="Z435" s="117"/>
      <c r="AA435" s="64"/>
      <c r="AB435" s="64"/>
      <c r="AC435" s="117"/>
      <c r="AD435" s="117"/>
      <c r="AE435" s="117"/>
      <c r="AF435" s="64"/>
      <c r="AG435" s="117"/>
      <c r="AH435" s="64"/>
      <c r="AI435" s="117"/>
      <c r="AJ435" s="117"/>
      <c r="AK435" s="64"/>
      <c r="AL435" s="64"/>
      <c r="AM435" s="64"/>
      <c r="AN435" s="64"/>
      <c r="AO435" s="64"/>
      <c r="AP435" s="64"/>
      <c r="AQ435" s="64"/>
      <c r="AR435" s="64"/>
      <c r="AS435" s="117"/>
      <c r="AT435" s="64"/>
      <c r="AU435" s="64"/>
      <c r="AV435" s="117"/>
      <c r="AW435" s="117"/>
      <c r="AX435" s="64"/>
      <c r="AY435" s="64"/>
      <c r="AZ435" s="117"/>
      <c r="BA435" s="117"/>
      <c r="BB435" s="64"/>
      <c r="BC435" s="64"/>
      <c r="BD435" s="117"/>
      <c r="BE435" s="117"/>
      <c r="BF435" s="64"/>
      <c r="BG435" s="64"/>
      <c r="BH435" s="117"/>
      <c r="BI435" s="117"/>
      <c r="BJ435" s="64"/>
      <c r="BK435" s="64"/>
      <c r="BL435" s="117"/>
      <c r="BM435" s="117"/>
      <c r="BN435" s="64"/>
      <c r="BO435" s="64"/>
      <c r="BP435" s="64"/>
      <c r="BQ435" s="64">
        <f>BR435-BP435</f>
        <v>2603</v>
      </c>
      <c r="BR435" s="64">
        <f>2309+294</f>
        <v>2603</v>
      </c>
      <c r="BS435" s="64">
        <v>3500</v>
      </c>
      <c r="BT435" s="24"/>
      <c r="BU435" s="24"/>
      <c r="BV435" s="24"/>
      <c r="BW435" s="24"/>
    </row>
    <row r="436" spans="1:75" s="25" customFormat="1" ht="70.5" customHeight="1">
      <c r="A436" s="66" t="s">
        <v>394</v>
      </c>
      <c r="B436" s="72" t="s">
        <v>139</v>
      </c>
      <c r="C436" s="72" t="s">
        <v>148</v>
      </c>
      <c r="D436" s="73" t="s">
        <v>395</v>
      </c>
      <c r="E436" s="72"/>
      <c r="F436" s="64"/>
      <c r="G436" s="64"/>
      <c r="H436" s="81"/>
      <c r="I436" s="81"/>
      <c r="J436" s="81"/>
      <c r="K436" s="81"/>
      <c r="L436" s="81"/>
      <c r="M436" s="64"/>
      <c r="N436" s="64"/>
      <c r="O436" s="64"/>
      <c r="P436" s="64"/>
      <c r="Q436" s="64"/>
      <c r="R436" s="117"/>
      <c r="S436" s="117"/>
      <c r="T436" s="64"/>
      <c r="U436" s="64"/>
      <c r="V436" s="117"/>
      <c r="W436" s="117"/>
      <c r="X436" s="64"/>
      <c r="Y436" s="64"/>
      <c r="Z436" s="117"/>
      <c r="AA436" s="64"/>
      <c r="AB436" s="64"/>
      <c r="AC436" s="117"/>
      <c r="AD436" s="117"/>
      <c r="AE436" s="117"/>
      <c r="AF436" s="64"/>
      <c r="AG436" s="117"/>
      <c r="AH436" s="64"/>
      <c r="AI436" s="117"/>
      <c r="AJ436" s="117"/>
      <c r="AK436" s="64"/>
      <c r="AL436" s="64"/>
      <c r="AM436" s="64"/>
      <c r="AN436" s="64"/>
      <c r="AO436" s="64"/>
      <c r="AP436" s="64"/>
      <c r="AQ436" s="64"/>
      <c r="AR436" s="64"/>
      <c r="AS436" s="117"/>
      <c r="AT436" s="64"/>
      <c r="AU436" s="64"/>
      <c r="AV436" s="117"/>
      <c r="AW436" s="117"/>
      <c r="AX436" s="64"/>
      <c r="AY436" s="64"/>
      <c r="AZ436" s="117"/>
      <c r="BA436" s="117"/>
      <c r="BB436" s="64"/>
      <c r="BC436" s="64"/>
      <c r="BD436" s="117"/>
      <c r="BE436" s="117"/>
      <c r="BF436" s="64"/>
      <c r="BG436" s="64"/>
      <c r="BH436" s="117"/>
      <c r="BI436" s="117"/>
      <c r="BJ436" s="64"/>
      <c r="BK436" s="64"/>
      <c r="BL436" s="117"/>
      <c r="BM436" s="117"/>
      <c r="BN436" s="64"/>
      <c r="BO436" s="64"/>
      <c r="BP436" s="64"/>
      <c r="BQ436" s="64">
        <f>BQ437</f>
        <v>1500</v>
      </c>
      <c r="BR436" s="64">
        <f>BR437</f>
        <v>1500</v>
      </c>
      <c r="BS436" s="64">
        <f>BS437</f>
        <v>1900</v>
      </c>
      <c r="BT436" s="24"/>
      <c r="BU436" s="24"/>
      <c r="BV436" s="24"/>
      <c r="BW436" s="24"/>
    </row>
    <row r="437" spans="1:75" s="25" customFormat="1" ht="86.25" customHeight="1">
      <c r="A437" s="66" t="s">
        <v>389</v>
      </c>
      <c r="B437" s="72" t="s">
        <v>139</v>
      </c>
      <c r="C437" s="72" t="s">
        <v>148</v>
      </c>
      <c r="D437" s="73" t="s">
        <v>395</v>
      </c>
      <c r="E437" s="72" t="s">
        <v>384</v>
      </c>
      <c r="F437" s="64"/>
      <c r="G437" s="64"/>
      <c r="H437" s="81"/>
      <c r="I437" s="81"/>
      <c r="J437" s="81"/>
      <c r="K437" s="81"/>
      <c r="L437" s="81"/>
      <c r="M437" s="64"/>
      <c r="N437" s="64"/>
      <c r="O437" s="64"/>
      <c r="P437" s="64"/>
      <c r="Q437" s="64"/>
      <c r="R437" s="117"/>
      <c r="S437" s="117"/>
      <c r="T437" s="64"/>
      <c r="U437" s="64"/>
      <c r="V437" s="117"/>
      <c r="W437" s="117"/>
      <c r="X437" s="64"/>
      <c r="Y437" s="64"/>
      <c r="Z437" s="117"/>
      <c r="AA437" s="64"/>
      <c r="AB437" s="64"/>
      <c r="AC437" s="117"/>
      <c r="AD437" s="117"/>
      <c r="AE437" s="117"/>
      <c r="AF437" s="64"/>
      <c r="AG437" s="117"/>
      <c r="AH437" s="64"/>
      <c r="AI437" s="117"/>
      <c r="AJ437" s="117"/>
      <c r="AK437" s="64"/>
      <c r="AL437" s="64"/>
      <c r="AM437" s="64"/>
      <c r="AN437" s="64"/>
      <c r="AO437" s="64"/>
      <c r="AP437" s="64"/>
      <c r="AQ437" s="64"/>
      <c r="AR437" s="64"/>
      <c r="AS437" s="117"/>
      <c r="AT437" s="64"/>
      <c r="AU437" s="64"/>
      <c r="AV437" s="117"/>
      <c r="AW437" s="117"/>
      <c r="AX437" s="64"/>
      <c r="AY437" s="64"/>
      <c r="AZ437" s="117"/>
      <c r="BA437" s="117"/>
      <c r="BB437" s="64"/>
      <c r="BC437" s="64"/>
      <c r="BD437" s="117"/>
      <c r="BE437" s="117"/>
      <c r="BF437" s="64"/>
      <c r="BG437" s="64"/>
      <c r="BH437" s="117"/>
      <c r="BI437" s="117"/>
      <c r="BJ437" s="64"/>
      <c r="BK437" s="64"/>
      <c r="BL437" s="117"/>
      <c r="BM437" s="117"/>
      <c r="BN437" s="64"/>
      <c r="BO437" s="64"/>
      <c r="BP437" s="64"/>
      <c r="BQ437" s="64">
        <f>BR437-BP437</f>
        <v>1500</v>
      </c>
      <c r="BR437" s="64">
        <v>1500</v>
      </c>
      <c r="BS437" s="64">
        <v>1900</v>
      </c>
      <c r="BT437" s="24"/>
      <c r="BU437" s="24"/>
      <c r="BV437" s="24"/>
      <c r="BW437" s="24"/>
    </row>
    <row r="438" spans="1:75" s="25" customFormat="1" ht="72" customHeight="1">
      <c r="A438" s="66" t="s">
        <v>334</v>
      </c>
      <c r="B438" s="72" t="s">
        <v>139</v>
      </c>
      <c r="C438" s="72" t="s">
        <v>148</v>
      </c>
      <c r="D438" s="73" t="s">
        <v>400</v>
      </c>
      <c r="E438" s="72"/>
      <c r="F438" s="64"/>
      <c r="G438" s="64"/>
      <c r="H438" s="81"/>
      <c r="I438" s="81"/>
      <c r="J438" s="81"/>
      <c r="K438" s="81"/>
      <c r="L438" s="81"/>
      <c r="M438" s="64"/>
      <c r="N438" s="64"/>
      <c r="O438" s="64"/>
      <c r="P438" s="64"/>
      <c r="Q438" s="64"/>
      <c r="R438" s="117"/>
      <c r="S438" s="117"/>
      <c r="T438" s="64"/>
      <c r="U438" s="64"/>
      <c r="V438" s="117"/>
      <c r="W438" s="117"/>
      <c r="X438" s="64"/>
      <c r="Y438" s="64"/>
      <c r="Z438" s="117"/>
      <c r="AA438" s="64"/>
      <c r="AB438" s="64"/>
      <c r="AC438" s="117"/>
      <c r="AD438" s="117"/>
      <c r="AE438" s="117"/>
      <c r="AF438" s="64"/>
      <c r="AG438" s="117"/>
      <c r="AH438" s="64"/>
      <c r="AI438" s="117"/>
      <c r="AJ438" s="117"/>
      <c r="AK438" s="64"/>
      <c r="AL438" s="64"/>
      <c r="AM438" s="64"/>
      <c r="AN438" s="64"/>
      <c r="AO438" s="64"/>
      <c r="AP438" s="64"/>
      <c r="AQ438" s="64"/>
      <c r="AR438" s="64"/>
      <c r="AS438" s="117"/>
      <c r="AT438" s="64"/>
      <c r="AU438" s="64"/>
      <c r="AV438" s="117"/>
      <c r="AW438" s="117"/>
      <c r="AX438" s="64"/>
      <c r="AY438" s="64"/>
      <c r="AZ438" s="117"/>
      <c r="BA438" s="117"/>
      <c r="BB438" s="64"/>
      <c r="BC438" s="64"/>
      <c r="BD438" s="117"/>
      <c r="BE438" s="117"/>
      <c r="BF438" s="64"/>
      <c r="BG438" s="64"/>
      <c r="BH438" s="117"/>
      <c r="BI438" s="117"/>
      <c r="BJ438" s="64"/>
      <c r="BK438" s="64"/>
      <c r="BL438" s="117"/>
      <c r="BM438" s="117"/>
      <c r="BN438" s="64"/>
      <c r="BO438" s="64"/>
      <c r="BP438" s="64"/>
      <c r="BQ438" s="64">
        <f>BQ439</f>
        <v>2964</v>
      </c>
      <c r="BR438" s="64">
        <f>BR439</f>
        <v>2964</v>
      </c>
      <c r="BS438" s="64">
        <f>BS439</f>
        <v>4064</v>
      </c>
      <c r="BT438" s="24"/>
      <c r="BU438" s="24"/>
      <c r="BV438" s="24"/>
      <c r="BW438" s="24"/>
    </row>
    <row r="439" spans="1:75" s="25" customFormat="1" ht="95.25" customHeight="1">
      <c r="A439" s="66" t="s">
        <v>389</v>
      </c>
      <c r="B439" s="72" t="s">
        <v>139</v>
      </c>
      <c r="C439" s="72" t="s">
        <v>148</v>
      </c>
      <c r="D439" s="73" t="s">
        <v>400</v>
      </c>
      <c r="E439" s="72" t="s">
        <v>384</v>
      </c>
      <c r="F439" s="64"/>
      <c r="G439" s="64"/>
      <c r="H439" s="81"/>
      <c r="I439" s="81"/>
      <c r="J439" s="81"/>
      <c r="K439" s="81"/>
      <c r="L439" s="81"/>
      <c r="M439" s="64"/>
      <c r="N439" s="64"/>
      <c r="O439" s="64"/>
      <c r="P439" s="64"/>
      <c r="Q439" s="64"/>
      <c r="R439" s="117"/>
      <c r="S439" s="117"/>
      <c r="T439" s="64"/>
      <c r="U439" s="64"/>
      <c r="V439" s="117"/>
      <c r="W439" s="117"/>
      <c r="X439" s="64"/>
      <c r="Y439" s="64"/>
      <c r="Z439" s="117"/>
      <c r="AA439" s="64"/>
      <c r="AB439" s="64"/>
      <c r="AC439" s="117"/>
      <c r="AD439" s="117"/>
      <c r="AE439" s="117"/>
      <c r="AF439" s="64"/>
      <c r="AG439" s="117"/>
      <c r="AH439" s="64"/>
      <c r="AI439" s="117"/>
      <c r="AJ439" s="117"/>
      <c r="AK439" s="64"/>
      <c r="AL439" s="64"/>
      <c r="AM439" s="64"/>
      <c r="AN439" s="64"/>
      <c r="AO439" s="64"/>
      <c r="AP439" s="64"/>
      <c r="AQ439" s="64"/>
      <c r="AR439" s="64"/>
      <c r="AS439" s="117"/>
      <c r="AT439" s="64"/>
      <c r="AU439" s="64"/>
      <c r="AV439" s="117"/>
      <c r="AW439" s="117"/>
      <c r="AX439" s="64"/>
      <c r="AY439" s="64"/>
      <c r="AZ439" s="117"/>
      <c r="BA439" s="117"/>
      <c r="BB439" s="64"/>
      <c r="BC439" s="64"/>
      <c r="BD439" s="117"/>
      <c r="BE439" s="117"/>
      <c r="BF439" s="64"/>
      <c r="BG439" s="64"/>
      <c r="BH439" s="117"/>
      <c r="BI439" s="117"/>
      <c r="BJ439" s="64"/>
      <c r="BK439" s="64"/>
      <c r="BL439" s="117"/>
      <c r="BM439" s="117"/>
      <c r="BN439" s="64"/>
      <c r="BO439" s="64"/>
      <c r="BP439" s="64"/>
      <c r="BQ439" s="64">
        <f>BR439-BP439</f>
        <v>2964</v>
      </c>
      <c r="BR439" s="64">
        <v>2964</v>
      </c>
      <c r="BS439" s="64">
        <v>4064</v>
      </c>
      <c r="BT439" s="24"/>
      <c r="BU439" s="24"/>
      <c r="BV439" s="24"/>
      <c r="BW439" s="24"/>
    </row>
    <row r="440" spans="1:75" s="25" customFormat="1" ht="55.5" customHeight="1">
      <c r="A440" s="66" t="s">
        <v>484</v>
      </c>
      <c r="B440" s="72" t="s">
        <v>139</v>
      </c>
      <c r="C440" s="72" t="s">
        <v>148</v>
      </c>
      <c r="D440" s="73" t="s">
        <v>367</v>
      </c>
      <c r="E440" s="72"/>
      <c r="F440" s="64"/>
      <c r="G440" s="64"/>
      <c r="H440" s="81"/>
      <c r="I440" s="81"/>
      <c r="J440" s="81"/>
      <c r="K440" s="81"/>
      <c r="L440" s="81"/>
      <c r="M440" s="64"/>
      <c r="N440" s="64"/>
      <c r="O440" s="64"/>
      <c r="P440" s="64"/>
      <c r="Q440" s="64"/>
      <c r="R440" s="117"/>
      <c r="S440" s="117"/>
      <c r="T440" s="64"/>
      <c r="U440" s="64"/>
      <c r="V440" s="117"/>
      <c r="W440" s="117"/>
      <c r="X440" s="64"/>
      <c r="Y440" s="64"/>
      <c r="Z440" s="117"/>
      <c r="AA440" s="64"/>
      <c r="AB440" s="64"/>
      <c r="AC440" s="117"/>
      <c r="AD440" s="117"/>
      <c r="AE440" s="117"/>
      <c r="AF440" s="64"/>
      <c r="AG440" s="117"/>
      <c r="AH440" s="64"/>
      <c r="AI440" s="117"/>
      <c r="AJ440" s="117"/>
      <c r="AK440" s="64"/>
      <c r="AL440" s="64"/>
      <c r="AM440" s="64"/>
      <c r="AN440" s="64"/>
      <c r="AO440" s="64"/>
      <c r="AP440" s="64"/>
      <c r="AQ440" s="64"/>
      <c r="AR440" s="64"/>
      <c r="AS440" s="117"/>
      <c r="AT440" s="64"/>
      <c r="AU440" s="64"/>
      <c r="AV440" s="117"/>
      <c r="AW440" s="117"/>
      <c r="AX440" s="64"/>
      <c r="AY440" s="64"/>
      <c r="AZ440" s="67">
        <f>AZ441</f>
        <v>150</v>
      </c>
      <c r="BA440" s="64">
        <f>BA441</f>
        <v>0</v>
      </c>
      <c r="BB440" s="64">
        <f>BB441</f>
        <v>150</v>
      </c>
      <c r="BC440" s="64">
        <f>BC441</f>
        <v>0</v>
      </c>
      <c r="BD440" s="117"/>
      <c r="BE440" s="117"/>
      <c r="BF440" s="64">
        <f aca="true" t="shared" si="328" ref="BF440:BP440">BF441</f>
        <v>150</v>
      </c>
      <c r="BG440" s="64">
        <f t="shared" si="328"/>
        <v>0</v>
      </c>
      <c r="BH440" s="64">
        <f t="shared" si="328"/>
        <v>0</v>
      </c>
      <c r="BI440" s="64">
        <f t="shared" si="328"/>
        <v>0</v>
      </c>
      <c r="BJ440" s="64">
        <f t="shared" si="328"/>
        <v>150</v>
      </c>
      <c r="BK440" s="64">
        <f t="shared" si="328"/>
        <v>0</v>
      </c>
      <c r="BL440" s="64">
        <f t="shared" si="328"/>
        <v>0</v>
      </c>
      <c r="BM440" s="64">
        <f t="shared" si="328"/>
        <v>0</v>
      </c>
      <c r="BN440" s="64">
        <f t="shared" si="328"/>
        <v>150</v>
      </c>
      <c r="BO440" s="64"/>
      <c r="BP440" s="64">
        <f t="shared" si="328"/>
        <v>0</v>
      </c>
      <c r="BQ440" s="64">
        <f>BQ441+BQ442</f>
        <v>320</v>
      </c>
      <c r="BR440" s="64">
        <f>BR441+BR442</f>
        <v>320</v>
      </c>
      <c r="BS440" s="64">
        <f>BS441+BS442</f>
        <v>320</v>
      </c>
      <c r="BT440" s="24"/>
      <c r="BU440" s="24"/>
      <c r="BV440" s="24"/>
      <c r="BW440" s="24"/>
    </row>
    <row r="441" spans="1:75" s="25" customFormat="1" ht="66" hidden="1">
      <c r="A441" s="66" t="s">
        <v>140</v>
      </c>
      <c r="B441" s="72" t="s">
        <v>139</v>
      </c>
      <c r="C441" s="72" t="s">
        <v>148</v>
      </c>
      <c r="D441" s="73" t="s">
        <v>367</v>
      </c>
      <c r="E441" s="72" t="s">
        <v>141</v>
      </c>
      <c r="F441" s="64"/>
      <c r="G441" s="64"/>
      <c r="H441" s="81"/>
      <c r="I441" s="81"/>
      <c r="J441" s="81"/>
      <c r="K441" s="81"/>
      <c r="L441" s="81"/>
      <c r="M441" s="64"/>
      <c r="N441" s="64"/>
      <c r="O441" s="64"/>
      <c r="P441" s="64"/>
      <c r="Q441" s="64"/>
      <c r="R441" s="117"/>
      <c r="S441" s="117"/>
      <c r="T441" s="64"/>
      <c r="U441" s="64"/>
      <c r="V441" s="117"/>
      <c r="W441" s="117"/>
      <c r="X441" s="64"/>
      <c r="Y441" s="64"/>
      <c r="Z441" s="117"/>
      <c r="AA441" s="64"/>
      <c r="AB441" s="64"/>
      <c r="AC441" s="117"/>
      <c r="AD441" s="117"/>
      <c r="AE441" s="117"/>
      <c r="AF441" s="64"/>
      <c r="AG441" s="117"/>
      <c r="AH441" s="64"/>
      <c r="AI441" s="117"/>
      <c r="AJ441" s="117"/>
      <c r="AK441" s="64"/>
      <c r="AL441" s="64"/>
      <c r="AM441" s="64"/>
      <c r="AN441" s="64"/>
      <c r="AO441" s="64"/>
      <c r="AP441" s="64"/>
      <c r="AQ441" s="64"/>
      <c r="AR441" s="64"/>
      <c r="AS441" s="117"/>
      <c r="AT441" s="64"/>
      <c r="AU441" s="64"/>
      <c r="AV441" s="117"/>
      <c r="AW441" s="117"/>
      <c r="AX441" s="64"/>
      <c r="AY441" s="64"/>
      <c r="AZ441" s="67">
        <v>150</v>
      </c>
      <c r="BA441" s="64"/>
      <c r="BB441" s="64">
        <f>AX441+AZ441</f>
        <v>150</v>
      </c>
      <c r="BC441" s="64">
        <f>AY441+BA441</f>
        <v>0</v>
      </c>
      <c r="BD441" s="117"/>
      <c r="BE441" s="117"/>
      <c r="BF441" s="64">
        <f>BB441+BD441</f>
        <v>150</v>
      </c>
      <c r="BG441" s="64">
        <f>BC441+BE441</f>
        <v>0</v>
      </c>
      <c r="BH441" s="117"/>
      <c r="BI441" s="117"/>
      <c r="BJ441" s="64">
        <f>BB441+BH441</f>
        <v>150</v>
      </c>
      <c r="BK441" s="64">
        <f>BC441+BI441</f>
        <v>0</v>
      </c>
      <c r="BL441" s="117"/>
      <c r="BM441" s="117"/>
      <c r="BN441" s="64">
        <f>BJ441+BL441</f>
        <v>150</v>
      </c>
      <c r="BO441" s="64"/>
      <c r="BP441" s="64">
        <f>BK441+BM441</f>
        <v>0</v>
      </c>
      <c r="BQ441" s="64">
        <f>BR441-BP441</f>
        <v>0</v>
      </c>
      <c r="BR441" s="64"/>
      <c r="BS441" s="64"/>
      <c r="BT441" s="24"/>
      <c r="BU441" s="24"/>
      <c r="BV441" s="24"/>
      <c r="BW441" s="24"/>
    </row>
    <row r="442" spans="1:75" s="25" customFormat="1" ht="81" customHeight="1">
      <c r="A442" s="66" t="s">
        <v>389</v>
      </c>
      <c r="B442" s="72" t="s">
        <v>139</v>
      </c>
      <c r="C442" s="72" t="s">
        <v>148</v>
      </c>
      <c r="D442" s="73" t="s">
        <v>367</v>
      </c>
      <c r="E442" s="72" t="s">
        <v>384</v>
      </c>
      <c r="F442" s="64"/>
      <c r="G442" s="64"/>
      <c r="H442" s="81"/>
      <c r="I442" s="81"/>
      <c r="J442" s="81"/>
      <c r="K442" s="81"/>
      <c r="L442" s="81"/>
      <c r="M442" s="64"/>
      <c r="N442" s="64"/>
      <c r="O442" s="64"/>
      <c r="P442" s="64"/>
      <c r="Q442" s="64"/>
      <c r="R442" s="117"/>
      <c r="S442" s="117"/>
      <c r="T442" s="64"/>
      <c r="U442" s="64"/>
      <c r="V442" s="117"/>
      <c r="W442" s="117"/>
      <c r="X442" s="64"/>
      <c r="Y442" s="64"/>
      <c r="Z442" s="117"/>
      <c r="AA442" s="64"/>
      <c r="AB442" s="64"/>
      <c r="AC442" s="117"/>
      <c r="AD442" s="117"/>
      <c r="AE442" s="117"/>
      <c r="AF442" s="64"/>
      <c r="AG442" s="117"/>
      <c r="AH442" s="64"/>
      <c r="AI442" s="117"/>
      <c r="AJ442" s="117"/>
      <c r="AK442" s="64"/>
      <c r="AL442" s="64"/>
      <c r="AM442" s="64"/>
      <c r="AN442" s="64"/>
      <c r="AO442" s="64"/>
      <c r="AP442" s="64"/>
      <c r="AQ442" s="64"/>
      <c r="AR442" s="64"/>
      <c r="AS442" s="117"/>
      <c r="AT442" s="64"/>
      <c r="AU442" s="64"/>
      <c r="AV442" s="117"/>
      <c r="AW442" s="117"/>
      <c r="AX442" s="64"/>
      <c r="AY442" s="64"/>
      <c r="AZ442" s="67"/>
      <c r="BA442" s="64"/>
      <c r="BB442" s="64"/>
      <c r="BC442" s="64"/>
      <c r="BD442" s="117"/>
      <c r="BE442" s="117"/>
      <c r="BF442" s="64"/>
      <c r="BG442" s="64"/>
      <c r="BH442" s="117"/>
      <c r="BI442" s="117"/>
      <c r="BJ442" s="64"/>
      <c r="BK442" s="64"/>
      <c r="BL442" s="117"/>
      <c r="BM442" s="117"/>
      <c r="BN442" s="64"/>
      <c r="BO442" s="64"/>
      <c r="BP442" s="64"/>
      <c r="BQ442" s="64">
        <f>BR442-BP442</f>
        <v>320</v>
      </c>
      <c r="BR442" s="64">
        <v>320</v>
      </c>
      <c r="BS442" s="64">
        <v>320</v>
      </c>
      <c r="BT442" s="24"/>
      <c r="BU442" s="24"/>
      <c r="BV442" s="24"/>
      <c r="BW442" s="24"/>
    </row>
    <row r="443" spans="1:71" ht="20.25" customHeight="1">
      <c r="A443" s="91"/>
      <c r="B443" s="92"/>
      <c r="C443" s="92"/>
      <c r="D443" s="93"/>
      <c r="E443" s="92"/>
      <c r="F443" s="44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7"/>
      <c r="AL443" s="47"/>
      <c r="AM443" s="47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8"/>
      <c r="BR443" s="46"/>
      <c r="BS443" s="46"/>
    </row>
    <row r="444" spans="1:75" s="8" customFormat="1" ht="48" customHeight="1">
      <c r="A444" s="49" t="s">
        <v>342</v>
      </c>
      <c r="B444" s="50" t="s">
        <v>84</v>
      </c>
      <c r="C444" s="50"/>
      <c r="D444" s="51"/>
      <c r="E444" s="50"/>
      <c r="F444" s="52" t="e">
        <f aca="true" t="shared" si="329" ref="F444:AD444">F446+F480+F497</f>
        <v>#REF!</v>
      </c>
      <c r="G444" s="52" t="e">
        <f t="shared" si="329"/>
        <v>#REF!</v>
      </c>
      <c r="H444" s="52" t="e">
        <f t="shared" si="329"/>
        <v>#REF!</v>
      </c>
      <c r="I444" s="52" t="e">
        <f t="shared" si="329"/>
        <v>#REF!</v>
      </c>
      <c r="J444" s="52" t="e">
        <f t="shared" si="329"/>
        <v>#REF!</v>
      </c>
      <c r="K444" s="52" t="e">
        <f t="shared" si="329"/>
        <v>#REF!</v>
      </c>
      <c r="L444" s="52" t="e">
        <f t="shared" si="329"/>
        <v>#REF!</v>
      </c>
      <c r="M444" s="52" t="e">
        <f t="shared" si="329"/>
        <v>#REF!</v>
      </c>
      <c r="N444" s="52" t="e">
        <f t="shared" si="329"/>
        <v>#REF!</v>
      </c>
      <c r="O444" s="52" t="e">
        <f t="shared" si="329"/>
        <v>#REF!</v>
      </c>
      <c r="P444" s="52" t="e">
        <f t="shared" si="329"/>
        <v>#REF!</v>
      </c>
      <c r="Q444" s="52" t="e">
        <f t="shared" si="329"/>
        <v>#REF!</v>
      </c>
      <c r="R444" s="52" t="e">
        <f t="shared" si="329"/>
        <v>#REF!</v>
      </c>
      <c r="S444" s="52" t="e">
        <f t="shared" si="329"/>
        <v>#REF!</v>
      </c>
      <c r="T444" s="52" t="e">
        <f t="shared" si="329"/>
        <v>#REF!</v>
      </c>
      <c r="U444" s="52" t="e">
        <f t="shared" si="329"/>
        <v>#REF!</v>
      </c>
      <c r="V444" s="52" t="e">
        <f t="shared" si="329"/>
        <v>#REF!</v>
      </c>
      <c r="W444" s="52" t="e">
        <f t="shared" si="329"/>
        <v>#REF!</v>
      </c>
      <c r="X444" s="52" t="e">
        <f t="shared" si="329"/>
        <v>#REF!</v>
      </c>
      <c r="Y444" s="52" t="e">
        <f t="shared" si="329"/>
        <v>#REF!</v>
      </c>
      <c r="Z444" s="52" t="e">
        <f t="shared" si="329"/>
        <v>#REF!</v>
      </c>
      <c r="AA444" s="52" t="e">
        <f t="shared" si="329"/>
        <v>#REF!</v>
      </c>
      <c r="AB444" s="52" t="e">
        <f t="shared" si="329"/>
        <v>#REF!</v>
      </c>
      <c r="AC444" s="52" t="e">
        <f t="shared" si="329"/>
        <v>#REF!</v>
      </c>
      <c r="AD444" s="52" t="e">
        <f t="shared" si="329"/>
        <v>#REF!</v>
      </c>
      <c r="AE444" s="52"/>
      <c r="AF444" s="52" t="e">
        <f aca="true" t="shared" si="330" ref="AF444:BC444">AF446+AF480+AF497</f>
        <v>#REF!</v>
      </c>
      <c r="AG444" s="52" t="e">
        <f t="shared" si="330"/>
        <v>#REF!</v>
      </c>
      <c r="AH444" s="52" t="e">
        <f t="shared" si="330"/>
        <v>#REF!</v>
      </c>
      <c r="AI444" s="52" t="e">
        <f t="shared" si="330"/>
        <v>#REF!</v>
      </c>
      <c r="AJ444" s="52" t="e">
        <f t="shared" si="330"/>
        <v>#REF!</v>
      </c>
      <c r="AK444" s="52" t="e">
        <f t="shared" si="330"/>
        <v>#REF!</v>
      </c>
      <c r="AL444" s="52" t="e">
        <f t="shared" si="330"/>
        <v>#REF!</v>
      </c>
      <c r="AM444" s="52" t="e">
        <f t="shared" si="330"/>
        <v>#REF!</v>
      </c>
      <c r="AN444" s="52" t="e">
        <f t="shared" si="330"/>
        <v>#REF!</v>
      </c>
      <c r="AO444" s="52" t="e">
        <f t="shared" si="330"/>
        <v>#REF!</v>
      </c>
      <c r="AP444" s="52" t="e">
        <f t="shared" si="330"/>
        <v>#REF!</v>
      </c>
      <c r="AQ444" s="52" t="e">
        <f t="shared" si="330"/>
        <v>#REF!</v>
      </c>
      <c r="AR444" s="52" t="e">
        <f t="shared" si="330"/>
        <v>#REF!</v>
      </c>
      <c r="AS444" s="52" t="e">
        <f t="shared" si="330"/>
        <v>#REF!</v>
      </c>
      <c r="AT444" s="52" t="e">
        <f t="shared" si="330"/>
        <v>#REF!</v>
      </c>
      <c r="AU444" s="52" t="e">
        <f t="shared" si="330"/>
        <v>#REF!</v>
      </c>
      <c r="AV444" s="52" t="e">
        <f t="shared" si="330"/>
        <v>#REF!</v>
      </c>
      <c r="AW444" s="52" t="e">
        <f t="shared" si="330"/>
        <v>#REF!</v>
      </c>
      <c r="AX444" s="52" t="e">
        <f t="shared" si="330"/>
        <v>#REF!</v>
      </c>
      <c r="AY444" s="52" t="e">
        <f t="shared" si="330"/>
        <v>#REF!</v>
      </c>
      <c r="AZ444" s="52" t="e">
        <f t="shared" si="330"/>
        <v>#REF!</v>
      </c>
      <c r="BA444" s="52" t="e">
        <f t="shared" si="330"/>
        <v>#REF!</v>
      </c>
      <c r="BB444" s="52" t="e">
        <f t="shared" si="330"/>
        <v>#REF!</v>
      </c>
      <c r="BC444" s="52" t="e">
        <f t="shared" si="330"/>
        <v>#REF!</v>
      </c>
      <c r="BD444" s="53"/>
      <c r="BE444" s="53"/>
      <c r="BF444" s="52" t="e">
        <f aca="true" t="shared" si="331" ref="BF444:BN444">BF446+BF480+BF497</f>
        <v>#REF!</v>
      </c>
      <c r="BG444" s="52" t="e">
        <f t="shared" si="331"/>
        <v>#REF!</v>
      </c>
      <c r="BH444" s="52" t="e">
        <f t="shared" si="331"/>
        <v>#REF!</v>
      </c>
      <c r="BI444" s="52" t="e">
        <f t="shared" si="331"/>
        <v>#REF!</v>
      </c>
      <c r="BJ444" s="52" t="e">
        <f t="shared" si="331"/>
        <v>#REF!</v>
      </c>
      <c r="BK444" s="52" t="e">
        <f t="shared" si="331"/>
        <v>#REF!</v>
      </c>
      <c r="BL444" s="52" t="e">
        <f t="shared" si="331"/>
        <v>#REF!</v>
      </c>
      <c r="BM444" s="52" t="e">
        <f t="shared" si="331"/>
        <v>#REF!</v>
      </c>
      <c r="BN444" s="52">
        <f t="shared" si="331"/>
        <v>193213</v>
      </c>
      <c r="BO444" s="52"/>
      <c r="BP444" s="52">
        <f>BP446+BP480+BP497</f>
        <v>192343</v>
      </c>
      <c r="BQ444" s="52">
        <f>BQ446+BQ480+BQ497</f>
        <v>50283</v>
      </c>
      <c r="BR444" s="52">
        <f>BR446+BR480+BR497</f>
        <v>242626</v>
      </c>
      <c r="BS444" s="52">
        <f>BS446+BS480+BS497</f>
        <v>244133</v>
      </c>
      <c r="BT444" s="7"/>
      <c r="BU444" s="7"/>
      <c r="BV444" s="7"/>
      <c r="BW444" s="7"/>
    </row>
    <row r="445" spans="1:75" s="8" customFormat="1" ht="20.25">
      <c r="A445" s="49"/>
      <c r="B445" s="50"/>
      <c r="C445" s="50"/>
      <c r="D445" s="51"/>
      <c r="E445" s="50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3"/>
      <c r="BE445" s="53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2"/>
      <c r="BQ445" s="52"/>
      <c r="BR445" s="52"/>
      <c r="BS445" s="52"/>
      <c r="BT445" s="7"/>
      <c r="BU445" s="7"/>
      <c r="BV445" s="7"/>
      <c r="BW445" s="7"/>
    </row>
    <row r="446" spans="1:75" s="8" customFormat="1" ht="20.25">
      <c r="A446" s="57" t="s">
        <v>85</v>
      </c>
      <c r="B446" s="58" t="s">
        <v>154</v>
      </c>
      <c r="C446" s="58" t="s">
        <v>130</v>
      </c>
      <c r="D446" s="70"/>
      <c r="E446" s="58"/>
      <c r="F446" s="71" t="e">
        <f>F447+F449+F459+F463+F467+F471+#REF!</f>
        <v>#REF!</v>
      </c>
      <c r="G446" s="71" t="e">
        <f>G447+G449+G459+G463+G467+G471+#REF!</f>
        <v>#REF!</v>
      </c>
      <c r="H446" s="71" t="e">
        <f>H447+H449+H459+H463+H467+H471+#REF!</f>
        <v>#REF!</v>
      </c>
      <c r="I446" s="71" t="e">
        <f>I447+I449+I459+I463+I467+I471+#REF!</f>
        <v>#REF!</v>
      </c>
      <c r="J446" s="71" t="e">
        <f>J447+J449+J459+J463+J467+J471+#REF!</f>
        <v>#REF!</v>
      </c>
      <c r="K446" s="71" t="e">
        <f>K447+K449+K459+K463+K467+K471+#REF!</f>
        <v>#REF!</v>
      </c>
      <c r="L446" s="71" t="e">
        <f>L447+L449+L459+L463+L467+L471+#REF!</f>
        <v>#REF!</v>
      </c>
      <c r="M446" s="71" t="e">
        <f>M447+M449+M459+M463+M467+M471+#REF!</f>
        <v>#REF!</v>
      </c>
      <c r="N446" s="71" t="e">
        <f>N447+N449+N459+N463+N467+N471+#REF!</f>
        <v>#REF!</v>
      </c>
      <c r="O446" s="71" t="e">
        <f>O447+O449+O459+O463+O467+O471+#REF!</f>
        <v>#REF!</v>
      </c>
      <c r="P446" s="71" t="e">
        <f>P447+P449+P459+P463+P467+P471+#REF!</f>
        <v>#REF!</v>
      </c>
      <c r="Q446" s="71" t="e">
        <f>Q447+Q449+Q459+Q463+Q467+Q471+#REF!</f>
        <v>#REF!</v>
      </c>
      <c r="R446" s="71" t="e">
        <f>R447+R449+R459+R463+R467+R471+#REF!</f>
        <v>#REF!</v>
      </c>
      <c r="S446" s="71" t="e">
        <f>S447+S449+S459+S463+S467+S471+#REF!</f>
        <v>#REF!</v>
      </c>
      <c r="T446" s="71" t="e">
        <f>T447+T449+T459+T463+T467+T471+#REF!</f>
        <v>#REF!</v>
      </c>
      <c r="U446" s="71" t="e">
        <f>U447+U449+U459+U463+U467+U471+#REF!</f>
        <v>#REF!</v>
      </c>
      <c r="V446" s="71" t="e">
        <f>V447+V449+V459+V463+V467+V471+#REF!</f>
        <v>#REF!</v>
      </c>
      <c r="W446" s="71" t="e">
        <f>W447+W449+W459+W463+W467+W471+#REF!</f>
        <v>#REF!</v>
      </c>
      <c r="X446" s="71" t="e">
        <f>X447+X449+X459+X463+X467+X471+#REF!</f>
        <v>#REF!</v>
      </c>
      <c r="Y446" s="71" t="e">
        <f>Y447+Y449+Y459+Y463+Y467+Y471+#REF!</f>
        <v>#REF!</v>
      </c>
      <c r="Z446" s="71" t="e">
        <f>Z447+Z449+Z459+Z463+Z467+Z471+#REF!</f>
        <v>#REF!</v>
      </c>
      <c r="AA446" s="71" t="e">
        <f>AA447+AA449+AA459+AA463+AA467+AA471+#REF!</f>
        <v>#REF!</v>
      </c>
      <c r="AB446" s="71" t="e">
        <f>AB447+AB449+AB459+AB463+AB467+AB471+#REF!</f>
        <v>#REF!</v>
      </c>
      <c r="AC446" s="71" t="e">
        <f>AC447+AC449+AC459+AC463+AC467+AC471+#REF!</f>
        <v>#REF!</v>
      </c>
      <c r="AD446" s="71" t="e">
        <f>AD447+AD449+AD459+AD463+AD467+AD471+#REF!</f>
        <v>#REF!</v>
      </c>
      <c r="AE446" s="71"/>
      <c r="AF446" s="71" t="e">
        <f>AF447+AF449+AF459+AF463+AF467+AF471+#REF!</f>
        <v>#REF!</v>
      </c>
      <c r="AG446" s="71" t="e">
        <f>AG447+AG449+AG459+AG463+AG467+AG471+#REF!</f>
        <v>#REF!</v>
      </c>
      <c r="AH446" s="71" t="e">
        <f>AH447+AH449+AH459+AH463+AH467+AH471+#REF!</f>
        <v>#REF!</v>
      </c>
      <c r="AI446" s="71" t="e">
        <f>AI447+AI449+AI459+AI463+AI467+AI471+#REF!</f>
        <v>#REF!</v>
      </c>
      <c r="AJ446" s="71" t="e">
        <f>AJ447+AJ449+AJ459+AJ463+AJ467+AJ471+#REF!</f>
        <v>#REF!</v>
      </c>
      <c r="AK446" s="71" t="e">
        <f>AK447+AK449+AK459+AK463+AK467+AK471+#REF!</f>
        <v>#REF!</v>
      </c>
      <c r="AL446" s="71" t="e">
        <f>AL447+AL449+AL459+AL463+AL467+AL471+#REF!</f>
        <v>#REF!</v>
      </c>
      <c r="AM446" s="71" t="e">
        <f>AM447+AM449+AM459+AM463+AM467+AM471+#REF!</f>
        <v>#REF!</v>
      </c>
      <c r="AN446" s="71" t="e">
        <f>AN447+AN449+AN459+AN463+AN467+AN471+#REF!</f>
        <v>#REF!</v>
      </c>
      <c r="AO446" s="71" t="e">
        <f>AO447+AO449+AO459+AO463+AO467+AO471+#REF!</f>
        <v>#REF!</v>
      </c>
      <c r="AP446" s="71" t="e">
        <f>AP447+AP449+AP459+AP463+AP467+AP471+#REF!</f>
        <v>#REF!</v>
      </c>
      <c r="AQ446" s="71" t="e">
        <f>AQ447+AQ449+AQ459+AQ463+AQ467+AQ471+#REF!</f>
        <v>#REF!</v>
      </c>
      <c r="AR446" s="71" t="e">
        <f>AR447+AR449+AR459+AR463+AR467+AR471+#REF!</f>
        <v>#REF!</v>
      </c>
      <c r="AS446" s="71" t="e">
        <f>AS447+AS449+AS459+AS463+AS467+AS471+#REF!</f>
        <v>#REF!</v>
      </c>
      <c r="AT446" s="71" t="e">
        <f>AT447+AT449+AT459+AT463+AT467+AT471+#REF!</f>
        <v>#REF!</v>
      </c>
      <c r="AU446" s="71" t="e">
        <f>AU447+AU449+AU459+AU463+AU467+AU471+#REF!</f>
        <v>#REF!</v>
      </c>
      <c r="AV446" s="71" t="e">
        <f>AV447+AV449+AV459+AV463+AV467+AV471+#REF!</f>
        <v>#REF!</v>
      </c>
      <c r="AW446" s="71" t="e">
        <f>AW447+AW449+AW459+AW463+AW467+AW471+#REF!</f>
        <v>#REF!</v>
      </c>
      <c r="AX446" s="71" t="e">
        <f>AX447+AX449+AX459+AX463+AX467+AX471+#REF!</f>
        <v>#REF!</v>
      </c>
      <c r="AY446" s="71" t="e">
        <f>AY447+AY449+AY459+AY463+AY467+AY471+#REF!</f>
        <v>#REF!</v>
      </c>
      <c r="AZ446" s="71" t="e">
        <f>AZ447+AZ449+AZ459+AZ463+AZ467+AZ471+#REF!+AZ476</f>
        <v>#REF!</v>
      </c>
      <c r="BA446" s="71" t="e">
        <f>BA447+BA449+BA459+BA463+BA467+BA471+#REF!+BA476</f>
        <v>#REF!</v>
      </c>
      <c r="BB446" s="71" t="e">
        <f>BB447+BB449+BB459+BB463+BB467+BB471+#REF!+BB476</f>
        <v>#REF!</v>
      </c>
      <c r="BC446" s="71" t="e">
        <f>BC447+BC449+BC459+BC463+BC467+BC471+#REF!+BC476</f>
        <v>#REF!</v>
      </c>
      <c r="BD446" s="53"/>
      <c r="BE446" s="53"/>
      <c r="BF446" s="71" t="e">
        <f>BF447+BF449+BF459+BF463+BF467+BF471+#REF!+BF476</f>
        <v>#REF!</v>
      </c>
      <c r="BG446" s="71" t="e">
        <f>BG447+BG449+BG459+BG463+BG467+BG471+#REF!+BG476</f>
        <v>#REF!</v>
      </c>
      <c r="BH446" s="71" t="e">
        <f>BH447+BH449+BH459+BH463+BH467+BH471+#REF!+BH476</f>
        <v>#REF!</v>
      </c>
      <c r="BI446" s="71" t="e">
        <f>BI447+BI449+BI459+BI463+BI467+BI471+#REF!+BI476</f>
        <v>#REF!</v>
      </c>
      <c r="BJ446" s="71" t="e">
        <f>BJ447+BJ449+BJ459+BJ463+BJ467+BJ471+#REF!+BJ476</f>
        <v>#REF!</v>
      </c>
      <c r="BK446" s="71" t="e">
        <f>BK447+BK449+BK459+BK463+BK467+BK471+#REF!+BK476</f>
        <v>#REF!</v>
      </c>
      <c r="BL446" s="71" t="e">
        <f>BL447+BL449+BL459+BL463+BL467+BL471+#REF!+BL476</f>
        <v>#REF!</v>
      </c>
      <c r="BM446" s="71" t="e">
        <f>BM447+BM449+BM459+BM463+BM467+BM471+#REF!+BM476</f>
        <v>#REF!</v>
      </c>
      <c r="BN446" s="71">
        <f>BN447+BN449+BN459+BN463+BN467+BN471+BN476</f>
        <v>192652</v>
      </c>
      <c r="BO446" s="71"/>
      <c r="BP446" s="71">
        <f>BP447+BP449+BP459+BP463+BP467+BP471+BP476</f>
        <v>190161</v>
      </c>
      <c r="BQ446" s="71">
        <f>BQ447+BQ449+BQ459+BQ463+BQ467+BQ471+BQ476</f>
        <v>42185</v>
      </c>
      <c r="BR446" s="71">
        <f>BR447+BR449+BR459+BR463+BR467+BR471+BR476</f>
        <v>232346</v>
      </c>
      <c r="BS446" s="71">
        <f>BS447+BS449+BS459+BS463+BS467+BS471+BS476</f>
        <v>232346</v>
      </c>
      <c r="BT446" s="7"/>
      <c r="BU446" s="7"/>
      <c r="BV446" s="7"/>
      <c r="BW446" s="7"/>
    </row>
    <row r="447" spans="1:75" s="8" customFormat="1" ht="50.25" hidden="1">
      <c r="A447" s="66" t="s">
        <v>152</v>
      </c>
      <c r="B447" s="72" t="s">
        <v>154</v>
      </c>
      <c r="C447" s="72" t="s">
        <v>130</v>
      </c>
      <c r="D447" s="73" t="s">
        <v>42</v>
      </c>
      <c r="E447" s="72"/>
      <c r="F447" s="74">
        <f aca="true" t="shared" si="332" ref="F447:BC447">F448</f>
        <v>19370</v>
      </c>
      <c r="G447" s="74">
        <f t="shared" si="332"/>
        <v>-16627</v>
      </c>
      <c r="H447" s="74">
        <f t="shared" si="332"/>
        <v>2743</v>
      </c>
      <c r="I447" s="74">
        <f t="shared" si="332"/>
        <v>0</v>
      </c>
      <c r="J447" s="74">
        <f t="shared" si="332"/>
        <v>2984</v>
      </c>
      <c r="K447" s="74">
        <f t="shared" si="332"/>
        <v>0</v>
      </c>
      <c r="L447" s="74">
        <f t="shared" si="332"/>
        <v>0</v>
      </c>
      <c r="M447" s="74">
        <f t="shared" si="332"/>
        <v>2984</v>
      </c>
      <c r="N447" s="74">
        <f t="shared" si="332"/>
        <v>210</v>
      </c>
      <c r="O447" s="74">
        <f t="shared" si="332"/>
        <v>3194</v>
      </c>
      <c r="P447" s="74">
        <f t="shared" si="332"/>
        <v>0</v>
      </c>
      <c r="Q447" s="74">
        <f t="shared" si="332"/>
        <v>0</v>
      </c>
      <c r="R447" s="74">
        <f t="shared" si="332"/>
        <v>0</v>
      </c>
      <c r="S447" s="74">
        <f t="shared" si="332"/>
        <v>0</v>
      </c>
      <c r="T447" s="74">
        <f t="shared" si="332"/>
        <v>3194</v>
      </c>
      <c r="U447" s="74">
        <f t="shared" si="332"/>
        <v>0</v>
      </c>
      <c r="V447" s="74">
        <f t="shared" si="332"/>
        <v>0</v>
      </c>
      <c r="W447" s="74">
        <f t="shared" si="332"/>
        <v>0</v>
      </c>
      <c r="X447" s="74">
        <f t="shared" si="332"/>
        <v>3194</v>
      </c>
      <c r="Y447" s="74">
        <f t="shared" si="332"/>
        <v>0</v>
      </c>
      <c r="Z447" s="74">
        <f t="shared" si="332"/>
        <v>0</v>
      </c>
      <c r="AA447" s="74">
        <f t="shared" si="332"/>
        <v>3194</v>
      </c>
      <c r="AB447" s="74">
        <f t="shared" si="332"/>
        <v>0</v>
      </c>
      <c r="AC447" s="74">
        <f t="shared" si="332"/>
        <v>0</v>
      </c>
      <c r="AD447" s="74">
        <f t="shared" si="332"/>
        <v>0</v>
      </c>
      <c r="AE447" s="74"/>
      <c r="AF447" s="74">
        <f t="shared" si="332"/>
        <v>3194</v>
      </c>
      <c r="AG447" s="74">
        <f t="shared" si="332"/>
        <v>0</v>
      </c>
      <c r="AH447" s="74">
        <f t="shared" si="332"/>
        <v>0</v>
      </c>
      <c r="AI447" s="74">
        <f t="shared" si="332"/>
        <v>0</v>
      </c>
      <c r="AJ447" s="74">
        <f t="shared" si="332"/>
        <v>0</v>
      </c>
      <c r="AK447" s="74">
        <f t="shared" si="332"/>
        <v>3194</v>
      </c>
      <c r="AL447" s="74">
        <f t="shared" si="332"/>
        <v>0</v>
      </c>
      <c r="AM447" s="74">
        <f t="shared" si="332"/>
        <v>0</v>
      </c>
      <c r="AN447" s="74">
        <f t="shared" si="332"/>
        <v>8700</v>
      </c>
      <c r="AO447" s="74">
        <f t="shared" si="332"/>
        <v>8700</v>
      </c>
      <c r="AP447" s="74">
        <f t="shared" si="332"/>
        <v>0</v>
      </c>
      <c r="AQ447" s="74">
        <f t="shared" si="332"/>
        <v>8000</v>
      </c>
      <c r="AR447" s="74">
        <f t="shared" si="332"/>
        <v>0</v>
      </c>
      <c r="AS447" s="74">
        <f t="shared" si="332"/>
        <v>0</v>
      </c>
      <c r="AT447" s="74">
        <f t="shared" si="332"/>
        <v>8700</v>
      </c>
      <c r="AU447" s="74">
        <f t="shared" si="332"/>
        <v>8000</v>
      </c>
      <c r="AV447" s="74">
        <f t="shared" si="332"/>
        <v>-2330</v>
      </c>
      <c r="AW447" s="74">
        <f t="shared" si="332"/>
        <v>-2500</v>
      </c>
      <c r="AX447" s="74">
        <f t="shared" si="332"/>
        <v>6370</v>
      </c>
      <c r="AY447" s="74">
        <f t="shared" si="332"/>
        <v>5500</v>
      </c>
      <c r="AZ447" s="74">
        <f t="shared" si="332"/>
        <v>-6370</v>
      </c>
      <c r="BA447" s="74">
        <f t="shared" si="332"/>
        <v>-5500</v>
      </c>
      <c r="BB447" s="74">
        <f t="shared" si="332"/>
        <v>0</v>
      </c>
      <c r="BC447" s="74">
        <f t="shared" si="332"/>
        <v>0</v>
      </c>
      <c r="BD447" s="53"/>
      <c r="BE447" s="53"/>
      <c r="BF447" s="74">
        <f>BF448</f>
        <v>0</v>
      </c>
      <c r="BG447" s="74">
        <f>BG448</f>
        <v>0</v>
      </c>
      <c r="BH447" s="53"/>
      <c r="BI447" s="53"/>
      <c r="BJ447" s="74">
        <f>BJ448</f>
        <v>0</v>
      </c>
      <c r="BK447" s="74">
        <f>BK448</f>
        <v>0</v>
      </c>
      <c r="BL447" s="53"/>
      <c r="BM447" s="53"/>
      <c r="BN447" s="74">
        <f>BN448</f>
        <v>0</v>
      </c>
      <c r="BO447" s="74"/>
      <c r="BP447" s="74">
        <f>BP448</f>
        <v>0</v>
      </c>
      <c r="BQ447" s="105"/>
      <c r="BR447" s="53"/>
      <c r="BS447" s="53"/>
      <c r="BT447" s="7"/>
      <c r="BU447" s="7"/>
      <c r="BV447" s="7"/>
      <c r="BW447" s="7"/>
    </row>
    <row r="448" spans="1:75" s="8" customFormat="1" ht="99.75" hidden="1">
      <c r="A448" s="66" t="s">
        <v>240</v>
      </c>
      <c r="B448" s="72" t="s">
        <v>154</v>
      </c>
      <c r="C448" s="72" t="s">
        <v>130</v>
      </c>
      <c r="D448" s="73" t="s">
        <v>42</v>
      </c>
      <c r="E448" s="72" t="s">
        <v>153</v>
      </c>
      <c r="F448" s="64">
        <v>19370</v>
      </c>
      <c r="G448" s="64">
        <f>H448-F448</f>
        <v>-16627</v>
      </c>
      <c r="H448" s="81">
        <v>2743</v>
      </c>
      <c r="I448" s="81"/>
      <c r="J448" s="81">
        <v>2984</v>
      </c>
      <c r="K448" s="140"/>
      <c r="L448" s="140"/>
      <c r="M448" s="64">
        <v>2984</v>
      </c>
      <c r="N448" s="64">
        <f>O448-M448</f>
        <v>210</v>
      </c>
      <c r="O448" s="64">
        <v>3194</v>
      </c>
      <c r="P448" s="64"/>
      <c r="Q448" s="64"/>
      <c r="R448" s="53"/>
      <c r="S448" s="53"/>
      <c r="T448" s="64">
        <f>O448+R448</f>
        <v>3194</v>
      </c>
      <c r="U448" s="64">
        <f>Q448+S448</f>
        <v>0</v>
      </c>
      <c r="V448" s="53"/>
      <c r="W448" s="53"/>
      <c r="X448" s="64">
        <f>T448+V448</f>
        <v>3194</v>
      </c>
      <c r="Y448" s="64">
        <f>U448+W448</f>
        <v>0</v>
      </c>
      <c r="Z448" s="53"/>
      <c r="AA448" s="64">
        <f>X448+Z448</f>
        <v>3194</v>
      </c>
      <c r="AB448" s="64">
        <f>Y448</f>
        <v>0</v>
      </c>
      <c r="AC448" s="53"/>
      <c r="AD448" s="53"/>
      <c r="AE448" s="53"/>
      <c r="AF448" s="64">
        <f>AA448+AC448</f>
        <v>3194</v>
      </c>
      <c r="AG448" s="53"/>
      <c r="AH448" s="64">
        <f>AB448</f>
        <v>0</v>
      </c>
      <c r="AI448" s="53"/>
      <c r="AJ448" s="53"/>
      <c r="AK448" s="64">
        <f>AF448+AI448</f>
        <v>3194</v>
      </c>
      <c r="AL448" s="64">
        <f>AG448</f>
        <v>0</v>
      </c>
      <c r="AM448" s="64">
        <f>AH448+AJ448</f>
        <v>0</v>
      </c>
      <c r="AN448" s="64">
        <f>AO448-AM448</f>
        <v>8700</v>
      </c>
      <c r="AO448" s="64">
        <v>8700</v>
      </c>
      <c r="AP448" s="64"/>
      <c r="AQ448" s="64">
        <v>8000</v>
      </c>
      <c r="AR448" s="64"/>
      <c r="AS448" s="53"/>
      <c r="AT448" s="64">
        <f>AO448+AR448</f>
        <v>8700</v>
      </c>
      <c r="AU448" s="64">
        <f>AQ448+AS448</f>
        <v>8000</v>
      </c>
      <c r="AV448" s="64">
        <v>-2330</v>
      </c>
      <c r="AW448" s="64">
        <v>-2500</v>
      </c>
      <c r="AX448" s="64">
        <f>AT448+AV448</f>
        <v>6370</v>
      </c>
      <c r="AY448" s="64">
        <f>AU448+AW448</f>
        <v>5500</v>
      </c>
      <c r="AZ448" s="64">
        <v>-6370</v>
      </c>
      <c r="BA448" s="64">
        <v>-5500</v>
      </c>
      <c r="BB448" s="64">
        <f>AX448+AZ448</f>
        <v>0</v>
      </c>
      <c r="BC448" s="64">
        <f>AY448+BA448</f>
        <v>0</v>
      </c>
      <c r="BD448" s="53"/>
      <c r="BE448" s="53"/>
      <c r="BF448" s="64">
        <f>BB448+BD448</f>
        <v>0</v>
      </c>
      <c r="BG448" s="64">
        <f>BC448+BE448</f>
        <v>0</v>
      </c>
      <c r="BH448" s="53"/>
      <c r="BI448" s="53"/>
      <c r="BJ448" s="64">
        <f>BB448+BH448</f>
        <v>0</v>
      </c>
      <c r="BK448" s="64">
        <f>BC448+BI448</f>
        <v>0</v>
      </c>
      <c r="BL448" s="53"/>
      <c r="BM448" s="53"/>
      <c r="BN448" s="64">
        <f>BF448+BL448</f>
        <v>0</v>
      </c>
      <c r="BO448" s="64"/>
      <c r="BP448" s="64">
        <f>BG448+BM448</f>
        <v>0</v>
      </c>
      <c r="BQ448" s="105"/>
      <c r="BR448" s="53"/>
      <c r="BS448" s="53"/>
      <c r="BT448" s="7"/>
      <c r="BU448" s="7"/>
      <c r="BV448" s="7"/>
      <c r="BW448" s="7"/>
    </row>
    <row r="449" spans="1:75" s="8" customFormat="1" ht="39.75" customHeight="1">
      <c r="A449" s="66" t="s">
        <v>339</v>
      </c>
      <c r="B449" s="72" t="s">
        <v>154</v>
      </c>
      <c r="C449" s="72" t="s">
        <v>130</v>
      </c>
      <c r="D449" s="73" t="s">
        <v>86</v>
      </c>
      <c r="E449" s="72"/>
      <c r="F449" s="74">
        <f aca="true" t="shared" si="333" ref="F449:BC449">F450</f>
        <v>15131</v>
      </c>
      <c r="G449" s="74">
        <f t="shared" si="333"/>
        <v>4562</v>
      </c>
      <c r="H449" s="74">
        <f t="shared" si="333"/>
        <v>19693</v>
      </c>
      <c r="I449" s="74">
        <f t="shared" si="333"/>
        <v>0</v>
      </c>
      <c r="J449" s="74">
        <f t="shared" si="333"/>
        <v>22702</v>
      </c>
      <c r="K449" s="74">
        <f t="shared" si="333"/>
        <v>0</v>
      </c>
      <c r="L449" s="74">
        <f t="shared" si="333"/>
        <v>0</v>
      </c>
      <c r="M449" s="74">
        <f t="shared" si="333"/>
        <v>22702</v>
      </c>
      <c r="N449" s="74">
        <f t="shared" si="333"/>
        <v>-15193</v>
      </c>
      <c r="O449" s="74">
        <f t="shared" si="333"/>
        <v>7509</v>
      </c>
      <c r="P449" s="74">
        <f t="shared" si="333"/>
        <v>0</v>
      </c>
      <c r="Q449" s="74">
        <f t="shared" si="333"/>
        <v>7509</v>
      </c>
      <c r="R449" s="74">
        <f t="shared" si="333"/>
        <v>0</v>
      </c>
      <c r="S449" s="74">
        <f t="shared" si="333"/>
        <v>0</v>
      </c>
      <c r="T449" s="74">
        <f t="shared" si="333"/>
        <v>7509</v>
      </c>
      <c r="U449" s="74">
        <f t="shared" si="333"/>
        <v>7509</v>
      </c>
      <c r="V449" s="74">
        <f t="shared" si="333"/>
        <v>0</v>
      </c>
      <c r="W449" s="74">
        <f t="shared" si="333"/>
        <v>0</v>
      </c>
      <c r="X449" s="74">
        <f t="shared" si="333"/>
        <v>7509</v>
      </c>
      <c r="Y449" s="74">
        <f t="shared" si="333"/>
        <v>7509</v>
      </c>
      <c r="Z449" s="74">
        <f t="shared" si="333"/>
        <v>0</v>
      </c>
      <c r="AA449" s="74">
        <f t="shared" si="333"/>
        <v>7509</v>
      </c>
      <c r="AB449" s="74">
        <f t="shared" si="333"/>
        <v>7509</v>
      </c>
      <c r="AC449" s="74">
        <f t="shared" si="333"/>
        <v>0</v>
      </c>
      <c r="AD449" s="74">
        <f t="shared" si="333"/>
        <v>0</v>
      </c>
      <c r="AE449" s="74"/>
      <c r="AF449" s="74">
        <f t="shared" si="333"/>
        <v>7509</v>
      </c>
      <c r="AG449" s="74">
        <f t="shared" si="333"/>
        <v>0</v>
      </c>
      <c r="AH449" s="74">
        <f t="shared" si="333"/>
        <v>7509</v>
      </c>
      <c r="AI449" s="74">
        <f t="shared" si="333"/>
        <v>0</v>
      </c>
      <c r="AJ449" s="74">
        <f t="shared" si="333"/>
        <v>0</v>
      </c>
      <c r="AK449" s="74">
        <f t="shared" si="333"/>
        <v>7509</v>
      </c>
      <c r="AL449" s="74">
        <f t="shared" si="333"/>
        <v>0</v>
      </c>
      <c r="AM449" s="74">
        <f t="shared" si="333"/>
        <v>7509</v>
      </c>
      <c r="AN449" s="74">
        <f t="shared" si="333"/>
        <v>1258</v>
      </c>
      <c r="AO449" s="74">
        <f t="shared" si="333"/>
        <v>8767</v>
      </c>
      <c r="AP449" s="74">
        <f t="shared" si="333"/>
        <v>0</v>
      </c>
      <c r="AQ449" s="74">
        <f t="shared" si="333"/>
        <v>8767</v>
      </c>
      <c r="AR449" s="74">
        <f t="shared" si="333"/>
        <v>0</v>
      </c>
      <c r="AS449" s="74">
        <f t="shared" si="333"/>
        <v>0</v>
      </c>
      <c r="AT449" s="74">
        <f t="shared" si="333"/>
        <v>8767</v>
      </c>
      <c r="AU449" s="74">
        <f t="shared" si="333"/>
        <v>8767</v>
      </c>
      <c r="AV449" s="74">
        <f t="shared" si="333"/>
        <v>0</v>
      </c>
      <c r="AW449" s="74">
        <f t="shared" si="333"/>
        <v>0</v>
      </c>
      <c r="AX449" s="74">
        <f t="shared" si="333"/>
        <v>8767</v>
      </c>
      <c r="AY449" s="74">
        <f t="shared" si="333"/>
        <v>8767</v>
      </c>
      <c r="AZ449" s="74">
        <f t="shared" si="333"/>
        <v>0</v>
      </c>
      <c r="BA449" s="74">
        <f t="shared" si="333"/>
        <v>0</v>
      </c>
      <c r="BB449" s="74">
        <f t="shared" si="333"/>
        <v>8767</v>
      </c>
      <c r="BC449" s="74">
        <f t="shared" si="333"/>
        <v>8767</v>
      </c>
      <c r="BD449" s="53"/>
      <c r="BE449" s="53"/>
      <c r="BF449" s="74">
        <f aca="true" t="shared" si="334" ref="BF449:BP449">BF450</f>
        <v>8767</v>
      </c>
      <c r="BG449" s="74">
        <f t="shared" si="334"/>
        <v>8767</v>
      </c>
      <c r="BH449" s="74">
        <f t="shared" si="334"/>
        <v>0</v>
      </c>
      <c r="BI449" s="74">
        <f t="shared" si="334"/>
        <v>0</v>
      </c>
      <c r="BJ449" s="74">
        <f t="shared" si="334"/>
        <v>8767</v>
      </c>
      <c r="BK449" s="74">
        <f t="shared" si="334"/>
        <v>8767</v>
      </c>
      <c r="BL449" s="74">
        <f t="shared" si="334"/>
        <v>0</v>
      </c>
      <c r="BM449" s="74">
        <f t="shared" si="334"/>
        <v>0</v>
      </c>
      <c r="BN449" s="74">
        <f t="shared" si="334"/>
        <v>8767</v>
      </c>
      <c r="BO449" s="74"/>
      <c r="BP449" s="74">
        <f t="shared" si="334"/>
        <v>8767</v>
      </c>
      <c r="BQ449" s="74">
        <f>BQ450+BQ451+BQ452+BQ453</f>
        <v>54270</v>
      </c>
      <c r="BR449" s="74">
        <f>BR450+BR451+BR452+BR453</f>
        <v>63037</v>
      </c>
      <c r="BS449" s="74">
        <f>BS450+BS451+BS452+BS453</f>
        <v>63037</v>
      </c>
      <c r="BT449" s="7"/>
      <c r="BU449" s="7"/>
      <c r="BV449" s="7"/>
      <c r="BW449" s="7"/>
    </row>
    <row r="450" spans="1:75" s="8" customFormat="1" ht="39.75" customHeight="1">
      <c r="A450" s="66" t="s">
        <v>132</v>
      </c>
      <c r="B450" s="72" t="s">
        <v>154</v>
      </c>
      <c r="C450" s="72" t="s">
        <v>130</v>
      </c>
      <c r="D450" s="73" t="s">
        <v>86</v>
      </c>
      <c r="E450" s="72" t="s">
        <v>133</v>
      </c>
      <c r="F450" s="64">
        <v>15131</v>
      </c>
      <c r="G450" s="64">
        <f>H450-F450</f>
        <v>4562</v>
      </c>
      <c r="H450" s="81">
        <v>19693</v>
      </c>
      <c r="I450" s="81"/>
      <c r="J450" s="81">
        <v>22702</v>
      </c>
      <c r="K450" s="140"/>
      <c r="L450" s="140"/>
      <c r="M450" s="64">
        <v>22702</v>
      </c>
      <c r="N450" s="64">
        <f>O450-M450</f>
        <v>-15193</v>
      </c>
      <c r="O450" s="64">
        <v>7509</v>
      </c>
      <c r="P450" s="64"/>
      <c r="Q450" s="64">
        <v>7509</v>
      </c>
      <c r="R450" s="53"/>
      <c r="S450" s="53"/>
      <c r="T450" s="64">
        <f>O450+R450</f>
        <v>7509</v>
      </c>
      <c r="U450" s="64">
        <f>Q450+S450</f>
        <v>7509</v>
      </c>
      <c r="V450" s="53"/>
      <c r="W450" s="53"/>
      <c r="X450" s="64">
        <f>T450+V450</f>
        <v>7509</v>
      </c>
      <c r="Y450" s="64">
        <f>U450+W450</f>
        <v>7509</v>
      </c>
      <c r="Z450" s="53"/>
      <c r="AA450" s="64">
        <f>X450+Z450</f>
        <v>7509</v>
      </c>
      <c r="AB450" s="64">
        <f>Y450</f>
        <v>7509</v>
      </c>
      <c r="AC450" s="53"/>
      <c r="AD450" s="53"/>
      <c r="AE450" s="53"/>
      <c r="AF450" s="64">
        <f>AA450+AC450</f>
        <v>7509</v>
      </c>
      <c r="AG450" s="53"/>
      <c r="AH450" s="64">
        <f>AB450</f>
        <v>7509</v>
      </c>
      <c r="AI450" s="53"/>
      <c r="AJ450" s="53"/>
      <c r="AK450" s="64">
        <f>AF450+AI450</f>
        <v>7509</v>
      </c>
      <c r="AL450" s="64">
        <f>AG450</f>
        <v>0</v>
      </c>
      <c r="AM450" s="64">
        <f>AH450+AJ450</f>
        <v>7509</v>
      </c>
      <c r="AN450" s="64">
        <f>AO450-AM450</f>
        <v>1258</v>
      </c>
      <c r="AO450" s="64">
        <v>8767</v>
      </c>
      <c r="AP450" s="64"/>
      <c r="AQ450" s="64">
        <v>8767</v>
      </c>
      <c r="AR450" s="64"/>
      <c r="AS450" s="53"/>
      <c r="AT450" s="64">
        <f>AO450+AR450</f>
        <v>8767</v>
      </c>
      <c r="AU450" s="64">
        <f>AQ450+AS450</f>
        <v>8767</v>
      </c>
      <c r="AV450" s="53"/>
      <c r="AW450" s="53"/>
      <c r="AX450" s="64">
        <f>AT450+AV450</f>
        <v>8767</v>
      </c>
      <c r="AY450" s="64">
        <f>AU450</f>
        <v>8767</v>
      </c>
      <c r="AZ450" s="53"/>
      <c r="BA450" s="53"/>
      <c r="BB450" s="64">
        <f>AX450+AZ450</f>
        <v>8767</v>
      </c>
      <c r="BC450" s="64">
        <f>AY450+BA450</f>
        <v>8767</v>
      </c>
      <c r="BD450" s="53"/>
      <c r="BE450" s="53"/>
      <c r="BF450" s="64">
        <f>BB450+BD450</f>
        <v>8767</v>
      </c>
      <c r="BG450" s="64">
        <f>BC450+BE450</f>
        <v>8767</v>
      </c>
      <c r="BH450" s="53"/>
      <c r="BI450" s="53"/>
      <c r="BJ450" s="64">
        <f>BB450+BH450</f>
        <v>8767</v>
      </c>
      <c r="BK450" s="64">
        <f>BC450+BI450</f>
        <v>8767</v>
      </c>
      <c r="BL450" s="53"/>
      <c r="BM450" s="53"/>
      <c r="BN450" s="64">
        <f>BJ450+BL450</f>
        <v>8767</v>
      </c>
      <c r="BO450" s="64"/>
      <c r="BP450" s="64">
        <f>BK450+BM450</f>
        <v>8767</v>
      </c>
      <c r="BQ450" s="64">
        <f>BR450-BP450</f>
        <v>-8767</v>
      </c>
      <c r="BR450" s="53"/>
      <c r="BS450" s="53"/>
      <c r="BT450" s="7"/>
      <c r="BU450" s="7"/>
      <c r="BV450" s="7"/>
      <c r="BW450" s="7"/>
    </row>
    <row r="451" spans="1:75" s="8" customFormat="1" ht="83.25" customHeight="1">
      <c r="A451" s="66" t="s">
        <v>314</v>
      </c>
      <c r="B451" s="72" t="s">
        <v>154</v>
      </c>
      <c r="C451" s="72" t="s">
        <v>130</v>
      </c>
      <c r="D451" s="73" t="s">
        <v>86</v>
      </c>
      <c r="E451" s="72" t="s">
        <v>383</v>
      </c>
      <c r="F451" s="64"/>
      <c r="G451" s="64"/>
      <c r="H451" s="81"/>
      <c r="I451" s="81"/>
      <c r="J451" s="81"/>
      <c r="K451" s="140"/>
      <c r="L451" s="140"/>
      <c r="M451" s="64"/>
      <c r="N451" s="64"/>
      <c r="O451" s="64"/>
      <c r="P451" s="64"/>
      <c r="Q451" s="64"/>
      <c r="R451" s="53"/>
      <c r="S451" s="53"/>
      <c r="T451" s="64"/>
      <c r="U451" s="64"/>
      <c r="V451" s="53"/>
      <c r="W451" s="53"/>
      <c r="X451" s="64"/>
      <c r="Y451" s="64"/>
      <c r="Z451" s="53"/>
      <c r="AA451" s="64"/>
      <c r="AB451" s="64"/>
      <c r="AC451" s="53"/>
      <c r="AD451" s="53"/>
      <c r="AE451" s="53"/>
      <c r="AF451" s="64"/>
      <c r="AG451" s="53"/>
      <c r="AH451" s="64"/>
      <c r="AI451" s="53"/>
      <c r="AJ451" s="53"/>
      <c r="AK451" s="64"/>
      <c r="AL451" s="64"/>
      <c r="AM451" s="64"/>
      <c r="AN451" s="64"/>
      <c r="AO451" s="64"/>
      <c r="AP451" s="64"/>
      <c r="AQ451" s="64"/>
      <c r="AR451" s="64"/>
      <c r="AS451" s="53"/>
      <c r="AT451" s="64"/>
      <c r="AU451" s="64"/>
      <c r="AV451" s="53"/>
      <c r="AW451" s="53"/>
      <c r="AX451" s="64"/>
      <c r="AY451" s="64"/>
      <c r="AZ451" s="53"/>
      <c r="BA451" s="53"/>
      <c r="BB451" s="64"/>
      <c r="BC451" s="64"/>
      <c r="BD451" s="53"/>
      <c r="BE451" s="53"/>
      <c r="BF451" s="64"/>
      <c r="BG451" s="64"/>
      <c r="BH451" s="53"/>
      <c r="BI451" s="53"/>
      <c r="BJ451" s="64"/>
      <c r="BK451" s="64"/>
      <c r="BL451" s="53"/>
      <c r="BM451" s="53"/>
      <c r="BN451" s="64"/>
      <c r="BO451" s="64"/>
      <c r="BP451" s="64"/>
      <c r="BQ451" s="64">
        <f>BR451-BP451</f>
        <v>9179</v>
      </c>
      <c r="BR451" s="64">
        <v>9179</v>
      </c>
      <c r="BS451" s="64">
        <v>9179</v>
      </c>
      <c r="BT451" s="7"/>
      <c r="BU451" s="7"/>
      <c r="BV451" s="7"/>
      <c r="BW451" s="7"/>
    </row>
    <row r="452" spans="1:75" s="8" customFormat="1" ht="96.75" customHeight="1">
      <c r="A452" s="66" t="s">
        <v>389</v>
      </c>
      <c r="B452" s="72" t="s">
        <v>154</v>
      </c>
      <c r="C452" s="72" t="s">
        <v>130</v>
      </c>
      <c r="D452" s="73" t="s">
        <v>86</v>
      </c>
      <c r="E452" s="72" t="s">
        <v>384</v>
      </c>
      <c r="F452" s="64"/>
      <c r="G452" s="64"/>
      <c r="H452" s="81"/>
      <c r="I452" s="81"/>
      <c r="J452" s="81"/>
      <c r="K452" s="140"/>
      <c r="L452" s="140"/>
      <c r="M452" s="64"/>
      <c r="N452" s="64"/>
      <c r="O452" s="64"/>
      <c r="P452" s="64"/>
      <c r="Q452" s="64"/>
      <c r="R452" s="53"/>
      <c r="S452" s="53"/>
      <c r="T452" s="64"/>
      <c r="U452" s="64"/>
      <c r="V452" s="53"/>
      <c r="W452" s="53"/>
      <c r="X452" s="64"/>
      <c r="Y452" s="64"/>
      <c r="Z452" s="53"/>
      <c r="AA452" s="64"/>
      <c r="AB452" s="64"/>
      <c r="AC452" s="53"/>
      <c r="AD452" s="53"/>
      <c r="AE452" s="53"/>
      <c r="AF452" s="64"/>
      <c r="AG452" s="53"/>
      <c r="AH452" s="64"/>
      <c r="AI452" s="53"/>
      <c r="AJ452" s="53"/>
      <c r="AK452" s="64"/>
      <c r="AL452" s="64"/>
      <c r="AM452" s="64"/>
      <c r="AN452" s="64"/>
      <c r="AO452" s="64"/>
      <c r="AP452" s="64"/>
      <c r="AQ452" s="64"/>
      <c r="AR452" s="64"/>
      <c r="AS452" s="53"/>
      <c r="AT452" s="64"/>
      <c r="AU452" s="64"/>
      <c r="AV452" s="53"/>
      <c r="AW452" s="53"/>
      <c r="AX452" s="64"/>
      <c r="AY452" s="64"/>
      <c r="AZ452" s="53"/>
      <c r="BA452" s="53"/>
      <c r="BB452" s="64"/>
      <c r="BC452" s="64"/>
      <c r="BD452" s="53"/>
      <c r="BE452" s="53"/>
      <c r="BF452" s="64"/>
      <c r="BG452" s="64"/>
      <c r="BH452" s="53"/>
      <c r="BI452" s="53"/>
      <c r="BJ452" s="64"/>
      <c r="BK452" s="64"/>
      <c r="BL452" s="53"/>
      <c r="BM452" s="53"/>
      <c r="BN452" s="64"/>
      <c r="BO452" s="64"/>
      <c r="BP452" s="64"/>
      <c r="BQ452" s="64">
        <f>BR452-BP452</f>
        <v>11</v>
      </c>
      <c r="BR452" s="64">
        <v>11</v>
      </c>
      <c r="BS452" s="64">
        <v>11</v>
      </c>
      <c r="BT452" s="7"/>
      <c r="BU452" s="7"/>
      <c r="BV452" s="7"/>
      <c r="BW452" s="7"/>
    </row>
    <row r="453" spans="1:75" s="8" customFormat="1" ht="42" customHeight="1">
      <c r="A453" s="66" t="s">
        <v>422</v>
      </c>
      <c r="B453" s="72" t="s">
        <v>154</v>
      </c>
      <c r="C453" s="72" t="s">
        <v>130</v>
      </c>
      <c r="D453" s="73" t="s">
        <v>423</v>
      </c>
      <c r="E453" s="72"/>
      <c r="F453" s="64"/>
      <c r="G453" s="64"/>
      <c r="H453" s="81"/>
      <c r="I453" s="81"/>
      <c r="J453" s="81"/>
      <c r="K453" s="140"/>
      <c r="L453" s="140"/>
      <c r="M453" s="64"/>
      <c r="N453" s="64"/>
      <c r="O453" s="64"/>
      <c r="P453" s="64"/>
      <c r="Q453" s="64"/>
      <c r="R453" s="53"/>
      <c r="S453" s="53"/>
      <c r="T453" s="64"/>
      <c r="U453" s="64"/>
      <c r="V453" s="53"/>
      <c r="W453" s="53"/>
      <c r="X453" s="64"/>
      <c r="Y453" s="64"/>
      <c r="Z453" s="53"/>
      <c r="AA453" s="64"/>
      <c r="AB453" s="64"/>
      <c r="AC453" s="53"/>
      <c r="AD453" s="53"/>
      <c r="AE453" s="53"/>
      <c r="AF453" s="64"/>
      <c r="AG453" s="53"/>
      <c r="AH453" s="64"/>
      <c r="AI453" s="53"/>
      <c r="AJ453" s="53"/>
      <c r="AK453" s="64"/>
      <c r="AL453" s="64"/>
      <c r="AM453" s="64"/>
      <c r="AN453" s="64"/>
      <c r="AO453" s="64"/>
      <c r="AP453" s="64"/>
      <c r="AQ453" s="64"/>
      <c r="AR453" s="64"/>
      <c r="AS453" s="53"/>
      <c r="AT453" s="64"/>
      <c r="AU453" s="64"/>
      <c r="AV453" s="53"/>
      <c r="AW453" s="53"/>
      <c r="AX453" s="64"/>
      <c r="AY453" s="64"/>
      <c r="AZ453" s="53"/>
      <c r="BA453" s="53"/>
      <c r="BB453" s="64"/>
      <c r="BC453" s="64"/>
      <c r="BD453" s="53"/>
      <c r="BE453" s="53"/>
      <c r="BF453" s="64"/>
      <c r="BG453" s="64"/>
      <c r="BH453" s="53"/>
      <c r="BI453" s="53"/>
      <c r="BJ453" s="64"/>
      <c r="BK453" s="64"/>
      <c r="BL453" s="53"/>
      <c r="BM453" s="53"/>
      <c r="BN453" s="64"/>
      <c r="BO453" s="64"/>
      <c r="BP453" s="64"/>
      <c r="BQ453" s="64">
        <f>BQ454+BQ455+BQ456+BQ457</f>
        <v>53847</v>
      </c>
      <c r="BR453" s="64">
        <f>BR454+BR455+BR456+BR457</f>
        <v>53847</v>
      </c>
      <c r="BS453" s="64">
        <f>BS454+BS455+BS456+BS457</f>
        <v>53847</v>
      </c>
      <c r="BT453" s="7"/>
      <c r="BU453" s="7"/>
      <c r="BV453" s="7"/>
      <c r="BW453" s="7"/>
    </row>
    <row r="454" spans="1:75" s="8" customFormat="1" ht="73.5" customHeight="1">
      <c r="A454" s="66" t="s">
        <v>140</v>
      </c>
      <c r="B454" s="72" t="s">
        <v>154</v>
      </c>
      <c r="C454" s="72" t="s">
        <v>130</v>
      </c>
      <c r="D454" s="73" t="s">
        <v>423</v>
      </c>
      <c r="E454" s="72" t="s">
        <v>141</v>
      </c>
      <c r="F454" s="64"/>
      <c r="G454" s="64"/>
      <c r="H454" s="81"/>
      <c r="I454" s="81"/>
      <c r="J454" s="81"/>
      <c r="K454" s="140"/>
      <c r="L454" s="140"/>
      <c r="M454" s="64"/>
      <c r="N454" s="64"/>
      <c r="O454" s="64"/>
      <c r="P454" s="64"/>
      <c r="Q454" s="64"/>
      <c r="R454" s="53"/>
      <c r="S454" s="53"/>
      <c r="T454" s="64"/>
      <c r="U454" s="64"/>
      <c r="V454" s="53"/>
      <c r="W454" s="53"/>
      <c r="X454" s="64"/>
      <c r="Y454" s="64"/>
      <c r="Z454" s="53"/>
      <c r="AA454" s="64"/>
      <c r="AB454" s="64"/>
      <c r="AC454" s="53"/>
      <c r="AD454" s="53"/>
      <c r="AE454" s="53"/>
      <c r="AF454" s="64"/>
      <c r="AG454" s="53"/>
      <c r="AH454" s="64"/>
      <c r="AI454" s="53"/>
      <c r="AJ454" s="53"/>
      <c r="AK454" s="64"/>
      <c r="AL454" s="64"/>
      <c r="AM454" s="64"/>
      <c r="AN454" s="64"/>
      <c r="AO454" s="64"/>
      <c r="AP454" s="64"/>
      <c r="AQ454" s="64"/>
      <c r="AR454" s="64"/>
      <c r="AS454" s="53"/>
      <c r="AT454" s="64"/>
      <c r="AU454" s="64"/>
      <c r="AV454" s="53"/>
      <c r="AW454" s="53"/>
      <c r="AX454" s="64"/>
      <c r="AY454" s="64"/>
      <c r="AZ454" s="53"/>
      <c r="BA454" s="53"/>
      <c r="BB454" s="64"/>
      <c r="BC454" s="64"/>
      <c r="BD454" s="53"/>
      <c r="BE454" s="53"/>
      <c r="BF454" s="64"/>
      <c r="BG454" s="64"/>
      <c r="BH454" s="53"/>
      <c r="BI454" s="53"/>
      <c r="BJ454" s="64"/>
      <c r="BK454" s="64"/>
      <c r="BL454" s="53"/>
      <c r="BM454" s="53"/>
      <c r="BN454" s="64"/>
      <c r="BO454" s="64"/>
      <c r="BP454" s="64"/>
      <c r="BQ454" s="64">
        <f>BR454-BP454</f>
        <v>132</v>
      </c>
      <c r="BR454" s="64">
        <v>132</v>
      </c>
      <c r="BS454" s="64">
        <v>132</v>
      </c>
      <c r="BT454" s="7"/>
      <c r="BU454" s="7"/>
      <c r="BV454" s="7"/>
      <c r="BW454" s="7"/>
    </row>
    <row r="455" spans="1:75" s="8" customFormat="1" ht="88.5" customHeight="1" hidden="1">
      <c r="A455" s="66" t="s">
        <v>314</v>
      </c>
      <c r="B455" s="72" t="s">
        <v>154</v>
      </c>
      <c r="C455" s="72" t="s">
        <v>130</v>
      </c>
      <c r="D455" s="73" t="s">
        <v>423</v>
      </c>
      <c r="E455" s="72" t="s">
        <v>383</v>
      </c>
      <c r="F455" s="64"/>
      <c r="G455" s="64"/>
      <c r="H455" s="81"/>
      <c r="I455" s="81"/>
      <c r="J455" s="81"/>
      <c r="K455" s="140"/>
      <c r="L455" s="140"/>
      <c r="M455" s="64"/>
      <c r="N455" s="64"/>
      <c r="O455" s="64"/>
      <c r="P455" s="64"/>
      <c r="Q455" s="64"/>
      <c r="R455" s="53"/>
      <c r="S455" s="53"/>
      <c r="T455" s="64"/>
      <c r="U455" s="64"/>
      <c r="V455" s="53"/>
      <c r="W455" s="53"/>
      <c r="X455" s="64"/>
      <c r="Y455" s="64"/>
      <c r="Z455" s="53"/>
      <c r="AA455" s="64"/>
      <c r="AB455" s="64"/>
      <c r="AC455" s="53"/>
      <c r="AD455" s="53"/>
      <c r="AE455" s="53"/>
      <c r="AF455" s="64"/>
      <c r="AG455" s="53"/>
      <c r="AH455" s="64"/>
      <c r="AI455" s="53"/>
      <c r="AJ455" s="53"/>
      <c r="AK455" s="64"/>
      <c r="AL455" s="64"/>
      <c r="AM455" s="64"/>
      <c r="AN455" s="64"/>
      <c r="AO455" s="64"/>
      <c r="AP455" s="64"/>
      <c r="AQ455" s="64"/>
      <c r="AR455" s="64"/>
      <c r="AS455" s="53"/>
      <c r="AT455" s="64"/>
      <c r="AU455" s="64"/>
      <c r="AV455" s="53"/>
      <c r="AW455" s="53"/>
      <c r="AX455" s="64"/>
      <c r="AY455" s="64"/>
      <c r="AZ455" s="53"/>
      <c r="BA455" s="53"/>
      <c r="BB455" s="64"/>
      <c r="BC455" s="64"/>
      <c r="BD455" s="53"/>
      <c r="BE455" s="53"/>
      <c r="BF455" s="64"/>
      <c r="BG455" s="64"/>
      <c r="BH455" s="53"/>
      <c r="BI455" s="53"/>
      <c r="BJ455" s="64"/>
      <c r="BK455" s="64"/>
      <c r="BL455" s="53"/>
      <c r="BM455" s="53"/>
      <c r="BN455" s="64"/>
      <c r="BO455" s="64"/>
      <c r="BP455" s="64"/>
      <c r="BQ455" s="64">
        <f>BR455-BP455</f>
        <v>0</v>
      </c>
      <c r="BR455" s="64"/>
      <c r="BS455" s="64"/>
      <c r="BT455" s="7"/>
      <c r="BU455" s="7"/>
      <c r="BV455" s="7"/>
      <c r="BW455" s="7"/>
    </row>
    <row r="456" spans="1:75" s="8" customFormat="1" ht="99.75">
      <c r="A456" s="66" t="s">
        <v>389</v>
      </c>
      <c r="B456" s="72" t="s">
        <v>154</v>
      </c>
      <c r="C456" s="72" t="s">
        <v>130</v>
      </c>
      <c r="D456" s="73" t="s">
        <v>423</v>
      </c>
      <c r="E456" s="72" t="s">
        <v>384</v>
      </c>
      <c r="F456" s="64"/>
      <c r="G456" s="64"/>
      <c r="H456" s="81"/>
      <c r="I456" s="81"/>
      <c r="J456" s="81"/>
      <c r="K456" s="140"/>
      <c r="L456" s="140"/>
      <c r="M456" s="64"/>
      <c r="N456" s="64"/>
      <c r="O456" s="64"/>
      <c r="P456" s="64"/>
      <c r="Q456" s="64"/>
      <c r="R456" s="53"/>
      <c r="S456" s="53"/>
      <c r="T456" s="64"/>
      <c r="U456" s="64"/>
      <c r="V456" s="53"/>
      <c r="W456" s="53"/>
      <c r="X456" s="64"/>
      <c r="Y456" s="64"/>
      <c r="Z456" s="53"/>
      <c r="AA456" s="64"/>
      <c r="AB456" s="64"/>
      <c r="AC456" s="53"/>
      <c r="AD456" s="53"/>
      <c r="AE456" s="53"/>
      <c r="AF456" s="64"/>
      <c r="AG456" s="53"/>
      <c r="AH456" s="64"/>
      <c r="AI456" s="53"/>
      <c r="AJ456" s="53"/>
      <c r="AK456" s="64"/>
      <c r="AL456" s="64"/>
      <c r="AM456" s="64"/>
      <c r="AN456" s="64"/>
      <c r="AO456" s="64"/>
      <c r="AP456" s="64"/>
      <c r="AQ456" s="64"/>
      <c r="AR456" s="64"/>
      <c r="AS456" s="53"/>
      <c r="AT456" s="64"/>
      <c r="AU456" s="64"/>
      <c r="AV456" s="53"/>
      <c r="AW456" s="53"/>
      <c r="AX456" s="64"/>
      <c r="AY456" s="64"/>
      <c r="AZ456" s="53"/>
      <c r="BA456" s="53"/>
      <c r="BB456" s="64"/>
      <c r="BC456" s="64"/>
      <c r="BD456" s="53"/>
      <c r="BE456" s="53"/>
      <c r="BF456" s="64"/>
      <c r="BG456" s="64"/>
      <c r="BH456" s="53"/>
      <c r="BI456" s="53"/>
      <c r="BJ456" s="64"/>
      <c r="BK456" s="64"/>
      <c r="BL456" s="53"/>
      <c r="BM456" s="53"/>
      <c r="BN456" s="64"/>
      <c r="BO456" s="64"/>
      <c r="BP456" s="64"/>
      <c r="BQ456" s="64">
        <f>BR456-BP456</f>
        <v>877</v>
      </c>
      <c r="BR456" s="64">
        <v>877</v>
      </c>
      <c r="BS456" s="64">
        <v>877</v>
      </c>
      <c r="BT456" s="7"/>
      <c r="BU456" s="7"/>
      <c r="BV456" s="7"/>
      <c r="BW456" s="7"/>
    </row>
    <row r="457" spans="1:75" s="8" customFormat="1" ht="105" customHeight="1">
      <c r="A457" s="94" t="s">
        <v>308</v>
      </c>
      <c r="B457" s="72" t="s">
        <v>154</v>
      </c>
      <c r="C457" s="72" t="s">
        <v>130</v>
      </c>
      <c r="D457" s="73" t="s">
        <v>424</v>
      </c>
      <c r="E457" s="72"/>
      <c r="F457" s="64"/>
      <c r="G457" s="64"/>
      <c r="H457" s="81"/>
      <c r="I457" s="81"/>
      <c r="J457" s="81"/>
      <c r="K457" s="140"/>
      <c r="L457" s="140"/>
      <c r="M457" s="64"/>
      <c r="N457" s="64"/>
      <c r="O457" s="64"/>
      <c r="P457" s="64"/>
      <c r="Q457" s="64"/>
      <c r="R457" s="53"/>
      <c r="S457" s="53"/>
      <c r="T457" s="64"/>
      <c r="U457" s="64"/>
      <c r="V457" s="53"/>
      <c r="W457" s="53"/>
      <c r="X457" s="64"/>
      <c r="Y457" s="64"/>
      <c r="Z457" s="53"/>
      <c r="AA457" s="64"/>
      <c r="AB457" s="64"/>
      <c r="AC457" s="53"/>
      <c r="AD457" s="53"/>
      <c r="AE457" s="53"/>
      <c r="AF457" s="64"/>
      <c r="AG457" s="53"/>
      <c r="AH457" s="64"/>
      <c r="AI457" s="53"/>
      <c r="AJ457" s="53"/>
      <c r="AK457" s="64"/>
      <c r="AL457" s="64"/>
      <c r="AM457" s="64"/>
      <c r="AN457" s="64"/>
      <c r="AO457" s="64"/>
      <c r="AP457" s="64"/>
      <c r="AQ457" s="64"/>
      <c r="AR457" s="64"/>
      <c r="AS457" s="53"/>
      <c r="AT457" s="64"/>
      <c r="AU457" s="64"/>
      <c r="AV457" s="53"/>
      <c r="AW457" s="53"/>
      <c r="AX457" s="64"/>
      <c r="AY457" s="64"/>
      <c r="AZ457" s="53"/>
      <c r="BA457" s="53"/>
      <c r="BB457" s="64"/>
      <c r="BC457" s="64"/>
      <c r="BD457" s="53"/>
      <c r="BE457" s="53"/>
      <c r="BF457" s="64"/>
      <c r="BG457" s="64"/>
      <c r="BH457" s="53"/>
      <c r="BI457" s="53"/>
      <c r="BJ457" s="64"/>
      <c r="BK457" s="64"/>
      <c r="BL457" s="53"/>
      <c r="BM457" s="53"/>
      <c r="BN457" s="64"/>
      <c r="BO457" s="64"/>
      <c r="BP457" s="64"/>
      <c r="BQ457" s="64">
        <f>BQ458</f>
        <v>52838</v>
      </c>
      <c r="BR457" s="64">
        <f>BR458</f>
        <v>52838</v>
      </c>
      <c r="BS457" s="64">
        <f>BS458</f>
        <v>52838</v>
      </c>
      <c r="BT457" s="7"/>
      <c r="BU457" s="7"/>
      <c r="BV457" s="7"/>
      <c r="BW457" s="7"/>
    </row>
    <row r="458" spans="1:75" s="8" customFormat="1" ht="91.5" customHeight="1">
      <c r="A458" s="94" t="s">
        <v>313</v>
      </c>
      <c r="B458" s="72" t="s">
        <v>154</v>
      </c>
      <c r="C458" s="72" t="s">
        <v>130</v>
      </c>
      <c r="D458" s="73" t="s">
        <v>424</v>
      </c>
      <c r="E458" s="72" t="s">
        <v>227</v>
      </c>
      <c r="F458" s="64"/>
      <c r="G458" s="64"/>
      <c r="H458" s="81"/>
      <c r="I458" s="81"/>
      <c r="J458" s="81"/>
      <c r="K458" s="140"/>
      <c r="L458" s="140"/>
      <c r="M458" s="64"/>
      <c r="N458" s="64"/>
      <c r="O458" s="64"/>
      <c r="P458" s="64"/>
      <c r="Q458" s="64"/>
      <c r="R458" s="53"/>
      <c r="S458" s="53"/>
      <c r="T458" s="64"/>
      <c r="U458" s="64"/>
      <c r="V458" s="53"/>
      <c r="W458" s="53"/>
      <c r="X458" s="64"/>
      <c r="Y458" s="64"/>
      <c r="Z458" s="53"/>
      <c r="AA458" s="64"/>
      <c r="AB458" s="64"/>
      <c r="AC458" s="53"/>
      <c r="AD458" s="53"/>
      <c r="AE458" s="53"/>
      <c r="AF458" s="64"/>
      <c r="AG458" s="53"/>
      <c r="AH458" s="64"/>
      <c r="AI458" s="53"/>
      <c r="AJ458" s="53"/>
      <c r="AK458" s="64"/>
      <c r="AL458" s="64"/>
      <c r="AM458" s="64"/>
      <c r="AN458" s="64"/>
      <c r="AO458" s="64"/>
      <c r="AP458" s="64"/>
      <c r="AQ458" s="64"/>
      <c r="AR458" s="64"/>
      <c r="AS458" s="53"/>
      <c r="AT458" s="64"/>
      <c r="AU458" s="64"/>
      <c r="AV458" s="53"/>
      <c r="AW458" s="53"/>
      <c r="AX458" s="64"/>
      <c r="AY458" s="64"/>
      <c r="AZ458" s="53"/>
      <c r="BA458" s="53"/>
      <c r="BB458" s="64"/>
      <c r="BC458" s="64"/>
      <c r="BD458" s="53"/>
      <c r="BE458" s="53"/>
      <c r="BF458" s="64"/>
      <c r="BG458" s="64"/>
      <c r="BH458" s="53"/>
      <c r="BI458" s="53"/>
      <c r="BJ458" s="64"/>
      <c r="BK458" s="64"/>
      <c r="BL458" s="53"/>
      <c r="BM458" s="53"/>
      <c r="BN458" s="64"/>
      <c r="BO458" s="64"/>
      <c r="BP458" s="64"/>
      <c r="BQ458" s="64">
        <f>BR458-BP458</f>
        <v>52838</v>
      </c>
      <c r="BR458" s="64">
        <v>52838</v>
      </c>
      <c r="BS458" s="64">
        <v>52838</v>
      </c>
      <c r="BT458" s="7"/>
      <c r="BU458" s="7"/>
      <c r="BV458" s="7"/>
      <c r="BW458" s="7"/>
    </row>
    <row r="459" spans="1:75" s="8" customFormat="1" ht="18.75" customHeight="1">
      <c r="A459" s="66" t="s">
        <v>87</v>
      </c>
      <c r="B459" s="72" t="s">
        <v>154</v>
      </c>
      <c r="C459" s="72" t="s">
        <v>130</v>
      </c>
      <c r="D459" s="73" t="s">
        <v>88</v>
      </c>
      <c r="E459" s="72"/>
      <c r="F459" s="74">
        <f aca="true" t="shared" si="335" ref="F459:BC459">F460</f>
        <v>16772</v>
      </c>
      <c r="G459" s="74">
        <f t="shared" si="335"/>
        <v>4187</v>
      </c>
      <c r="H459" s="74">
        <f t="shared" si="335"/>
        <v>20959</v>
      </c>
      <c r="I459" s="74">
        <f t="shared" si="335"/>
        <v>0</v>
      </c>
      <c r="J459" s="74">
        <f t="shared" si="335"/>
        <v>22756</v>
      </c>
      <c r="K459" s="74">
        <f t="shared" si="335"/>
        <v>0</v>
      </c>
      <c r="L459" s="74">
        <f t="shared" si="335"/>
        <v>0</v>
      </c>
      <c r="M459" s="74">
        <f t="shared" si="335"/>
        <v>22756</v>
      </c>
      <c r="N459" s="74">
        <f t="shared" si="335"/>
        <v>-7836</v>
      </c>
      <c r="O459" s="74">
        <f t="shared" si="335"/>
        <v>14920</v>
      </c>
      <c r="P459" s="74">
        <f t="shared" si="335"/>
        <v>0</v>
      </c>
      <c r="Q459" s="74">
        <f t="shared" si="335"/>
        <v>14920</v>
      </c>
      <c r="R459" s="74">
        <f t="shared" si="335"/>
        <v>0</v>
      </c>
      <c r="S459" s="74">
        <f t="shared" si="335"/>
        <v>0</v>
      </c>
      <c r="T459" s="74">
        <f t="shared" si="335"/>
        <v>14920</v>
      </c>
      <c r="U459" s="74">
        <f t="shared" si="335"/>
        <v>14920</v>
      </c>
      <c r="V459" s="74">
        <f t="shared" si="335"/>
        <v>0</v>
      </c>
      <c r="W459" s="74">
        <f t="shared" si="335"/>
        <v>0</v>
      </c>
      <c r="X459" s="74">
        <f t="shared" si="335"/>
        <v>14920</v>
      </c>
      <c r="Y459" s="74">
        <f t="shared" si="335"/>
        <v>14920</v>
      </c>
      <c r="Z459" s="74">
        <f t="shared" si="335"/>
        <v>0</v>
      </c>
      <c r="AA459" s="74">
        <f t="shared" si="335"/>
        <v>14920</v>
      </c>
      <c r="AB459" s="74">
        <f t="shared" si="335"/>
        <v>14920</v>
      </c>
      <c r="AC459" s="74">
        <f t="shared" si="335"/>
        <v>0</v>
      </c>
      <c r="AD459" s="74">
        <f t="shared" si="335"/>
        <v>0</v>
      </c>
      <c r="AE459" s="74"/>
      <c r="AF459" s="74">
        <f t="shared" si="335"/>
        <v>14920</v>
      </c>
      <c r="AG459" s="74">
        <f t="shared" si="335"/>
        <v>0</v>
      </c>
      <c r="AH459" s="74">
        <f t="shared" si="335"/>
        <v>14920</v>
      </c>
      <c r="AI459" s="74">
        <f t="shared" si="335"/>
        <v>0</v>
      </c>
      <c r="AJ459" s="74">
        <f t="shared" si="335"/>
        <v>0</v>
      </c>
      <c r="AK459" s="74">
        <f t="shared" si="335"/>
        <v>14920</v>
      </c>
      <c r="AL459" s="74">
        <f t="shared" si="335"/>
        <v>0</v>
      </c>
      <c r="AM459" s="74">
        <f t="shared" si="335"/>
        <v>14920</v>
      </c>
      <c r="AN459" s="74">
        <f t="shared" si="335"/>
        <v>3944</v>
      </c>
      <c r="AO459" s="74">
        <f t="shared" si="335"/>
        <v>18864</v>
      </c>
      <c r="AP459" s="74">
        <f t="shared" si="335"/>
        <v>0</v>
      </c>
      <c r="AQ459" s="74">
        <f t="shared" si="335"/>
        <v>18864</v>
      </c>
      <c r="AR459" s="74">
        <f t="shared" si="335"/>
        <v>0</v>
      </c>
      <c r="AS459" s="74">
        <f t="shared" si="335"/>
        <v>0</v>
      </c>
      <c r="AT459" s="74">
        <f t="shared" si="335"/>
        <v>18864</v>
      </c>
      <c r="AU459" s="74">
        <f t="shared" si="335"/>
        <v>18864</v>
      </c>
      <c r="AV459" s="74">
        <f t="shared" si="335"/>
        <v>0</v>
      </c>
      <c r="AW459" s="74">
        <f t="shared" si="335"/>
        <v>0</v>
      </c>
      <c r="AX459" s="74">
        <f t="shared" si="335"/>
        <v>18864</v>
      </c>
      <c r="AY459" s="74">
        <f t="shared" si="335"/>
        <v>18864</v>
      </c>
      <c r="AZ459" s="74">
        <f t="shared" si="335"/>
        <v>0</v>
      </c>
      <c r="BA459" s="74">
        <f t="shared" si="335"/>
        <v>0</v>
      </c>
      <c r="BB459" s="74">
        <f t="shared" si="335"/>
        <v>18864</v>
      </c>
      <c r="BC459" s="74">
        <f t="shared" si="335"/>
        <v>18864</v>
      </c>
      <c r="BD459" s="53"/>
      <c r="BE459" s="53"/>
      <c r="BF459" s="74">
        <f aca="true" t="shared" si="336" ref="BF459:BP459">BF460</f>
        <v>18864</v>
      </c>
      <c r="BG459" s="74">
        <f t="shared" si="336"/>
        <v>18864</v>
      </c>
      <c r="BH459" s="74">
        <f t="shared" si="336"/>
        <v>0</v>
      </c>
      <c r="BI459" s="74">
        <f t="shared" si="336"/>
        <v>0</v>
      </c>
      <c r="BJ459" s="74">
        <f t="shared" si="336"/>
        <v>18864</v>
      </c>
      <c r="BK459" s="74">
        <f t="shared" si="336"/>
        <v>18864</v>
      </c>
      <c r="BL459" s="74">
        <f t="shared" si="336"/>
        <v>0</v>
      </c>
      <c r="BM459" s="74">
        <f t="shared" si="336"/>
        <v>0</v>
      </c>
      <c r="BN459" s="74">
        <f t="shared" si="336"/>
        <v>18864</v>
      </c>
      <c r="BO459" s="74"/>
      <c r="BP459" s="74">
        <f t="shared" si="336"/>
        <v>18864</v>
      </c>
      <c r="BQ459" s="74">
        <f>BQ460+BQ461+BQ462</f>
        <v>-28</v>
      </c>
      <c r="BR459" s="74">
        <f>BR460+BR461+BR462</f>
        <v>18836</v>
      </c>
      <c r="BS459" s="74">
        <f>BS460+BS461+BS462</f>
        <v>18836</v>
      </c>
      <c r="BT459" s="7"/>
      <c r="BU459" s="7"/>
      <c r="BV459" s="7"/>
      <c r="BW459" s="7"/>
    </row>
    <row r="460" spans="1:75" s="8" customFormat="1" ht="39" customHeight="1">
      <c r="A460" s="66" t="s">
        <v>132</v>
      </c>
      <c r="B460" s="72" t="s">
        <v>154</v>
      </c>
      <c r="C460" s="72" t="s">
        <v>130</v>
      </c>
      <c r="D460" s="73" t="s">
        <v>88</v>
      </c>
      <c r="E460" s="72" t="s">
        <v>133</v>
      </c>
      <c r="F460" s="64">
        <v>16772</v>
      </c>
      <c r="G460" s="64">
        <f>H460-F460</f>
        <v>4187</v>
      </c>
      <c r="H460" s="81">
        <v>20959</v>
      </c>
      <c r="I460" s="81"/>
      <c r="J460" s="81">
        <v>22756</v>
      </c>
      <c r="K460" s="140"/>
      <c r="L460" s="140"/>
      <c r="M460" s="64">
        <v>22756</v>
      </c>
      <c r="N460" s="64">
        <f>O460-M460</f>
        <v>-7836</v>
      </c>
      <c r="O460" s="64">
        <v>14920</v>
      </c>
      <c r="P460" s="64"/>
      <c r="Q460" s="64">
        <v>14920</v>
      </c>
      <c r="R460" s="53"/>
      <c r="S460" s="53"/>
      <c r="T460" s="64">
        <f>O460+R460</f>
        <v>14920</v>
      </c>
      <c r="U460" s="64">
        <f>Q460+S460</f>
        <v>14920</v>
      </c>
      <c r="V460" s="53"/>
      <c r="W460" s="53"/>
      <c r="X460" s="64">
        <f>T460+V460</f>
        <v>14920</v>
      </c>
      <c r="Y460" s="64">
        <f>U460+W460</f>
        <v>14920</v>
      </c>
      <c r="Z460" s="53"/>
      <c r="AA460" s="64">
        <f>X460+Z460</f>
        <v>14920</v>
      </c>
      <c r="AB460" s="64">
        <f>Y460</f>
        <v>14920</v>
      </c>
      <c r="AC460" s="53"/>
      <c r="AD460" s="53"/>
      <c r="AE460" s="53"/>
      <c r="AF460" s="64">
        <f>AA460+AC460</f>
        <v>14920</v>
      </c>
      <c r="AG460" s="53"/>
      <c r="AH460" s="64">
        <f>AB460</f>
        <v>14920</v>
      </c>
      <c r="AI460" s="53"/>
      <c r="AJ460" s="53"/>
      <c r="AK460" s="64">
        <f>AF460+AI460</f>
        <v>14920</v>
      </c>
      <c r="AL460" s="64">
        <f>AG460</f>
        <v>0</v>
      </c>
      <c r="AM460" s="64">
        <f>AH460+AJ460</f>
        <v>14920</v>
      </c>
      <c r="AN460" s="64">
        <f>AO460-AM460</f>
        <v>3944</v>
      </c>
      <c r="AO460" s="64">
        <v>18864</v>
      </c>
      <c r="AP460" s="64"/>
      <c r="AQ460" s="64">
        <v>18864</v>
      </c>
      <c r="AR460" s="64"/>
      <c r="AS460" s="53"/>
      <c r="AT460" s="64">
        <f>AO460+AR460</f>
        <v>18864</v>
      </c>
      <c r="AU460" s="64">
        <f>AQ460+AS460</f>
        <v>18864</v>
      </c>
      <c r="AV460" s="53"/>
      <c r="AW460" s="53"/>
      <c r="AX460" s="64">
        <f>AT460+AV460</f>
        <v>18864</v>
      </c>
      <c r="AY460" s="64">
        <f>AU460</f>
        <v>18864</v>
      </c>
      <c r="AZ460" s="53"/>
      <c r="BA460" s="53"/>
      <c r="BB460" s="64">
        <f>AX460+AZ460</f>
        <v>18864</v>
      </c>
      <c r="BC460" s="64">
        <f>AY460+BA460</f>
        <v>18864</v>
      </c>
      <c r="BD460" s="53"/>
      <c r="BE460" s="53"/>
      <c r="BF460" s="64">
        <f>BB460+BD460</f>
        <v>18864</v>
      </c>
      <c r="BG460" s="64">
        <f>BC460+BE460</f>
        <v>18864</v>
      </c>
      <c r="BH460" s="53"/>
      <c r="BI460" s="53"/>
      <c r="BJ460" s="64">
        <f>BB460+BH460</f>
        <v>18864</v>
      </c>
      <c r="BK460" s="64">
        <f>BC460+BI460</f>
        <v>18864</v>
      </c>
      <c r="BL460" s="53"/>
      <c r="BM460" s="53"/>
      <c r="BN460" s="64">
        <f>BJ460+BL460</f>
        <v>18864</v>
      </c>
      <c r="BO460" s="64"/>
      <c r="BP460" s="64">
        <f>BK460+BM460</f>
        <v>18864</v>
      </c>
      <c r="BQ460" s="64">
        <f>BR460-BP460</f>
        <v>-18864</v>
      </c>
      <c r="BR460" s="53"/>
      <c r="BS460" s="53"/>
      <c r="BT460" s="7"/>
      <c r="BU460" s="7"/>
      <c r="BV460" s="7"/>
      <c r="BW460" s="7"/>
    </row>
    <row r="461" spans="1:75" s="8" customFormat="1" ht="93.75" customHeight="1">
      <c r="A461" s="66" t="s">
        <v>314</v>
      </c>
      <c r="B461" s="72" t="s">
        <v>154</v>
      </c>
      <c r="C461" s="72" t="s">
        <v>130</v>
      </c>
      <c r="D461" s="73" t="s">
        <v>88</v>
      </c>
      <c r="E461" s="72" t="s">
        <v>383</v>
      </c>
      <c r="F461" s="64"/>
      <c r="G461" s="64"/>
      <c r="H461" s="81"/>
      <c r="I461" s="81"/>
      <c r="J461" s="81"/>
      <c r="K461" s="140"/>
      <c r="L461" s="140"/>
      <c r="M461" s="64"/>
      <c r="N461" s="64"/>
      <c r="O461" s="64"/>
      <c r="P461" s="64"/>
      <c r="Q461" s="64"/>
      <c r="R461" s="53"/>
      <c r="S461" s="53"/>
      <c r="T461" s="64"/>
      <c r="U461" s="64"/>
      <c r="V461" s="53"/>
      <c r="W461" s="53"/>
      <c r="X461" s="64"/>
      <c r="Y461" s="64"/>
      <c r="Z461" s="53"/>
      <c r="AA461" s="64"/>
      <c r="AB461" s="64"/>
      <c r="AC461" s="53"/>
      <c r="AD461" s="53"/>
      <c r="AE461" s="53"/>
      <c r="AF461" s="64"/>
      <c r="AG461" s="53"/>
      <c r="AH461" s="64"/>
      <c r="AI461" s="53"/>
      <c r="AJ461" s="53"/>
      <c r="AK461" s="64"/>
      <c r="AL461" s="64"/>
      <c r="AM461" s="64"/>
      <c r="AN461" s="64"/>
      <c r="AO461" s="64"/>
      <c r="AP461" s="64"/>
      <c r="AQ461" s="64"/>
      <c r="AR461" s="64"/>
      <c r="AS461" s="53"/>
      <c r="AT461" s="64"/>
      <c r="AU461" s="64"/>
      <c r="AV461" s="53"/>
      <c r="AW461" s="53"/>
      <c r="AX461" s="64"/>
      <c r="AY461" s="64"/>
      <c r="AZ461" s="53"/>
      <c r="BA461" s="53"/>
      <c r="BB461" s="64"/>
      <c r="BC461" s="64"/>
      <c r="BD461" s="53"/>
      <c r="BE461" s="53"/>
      <c r="BF461" s="64"/>
      <c r="BG461" s="64"/>
      <c r="BH461" s="53"/>
      <c r="BI461" s="53"/>
      <c r="BJ461" s="64"/>
      <c r="BK461" s="64"/>
      <c r="BL461" s="53"/>
      <c r="BM461" s="53"/>
      <c r="BN461" s="64"/>
      <c r="BO461" s="64"/>
      <c r="BP461" s="64"/>
      <c r="BQ461" s="64">
        <f>BR461-BP461</f>
        <v>18820</v>
      </c>
      <c r="BR461" s="64">
        <v>18820</v>
      </c>
      <c r="BS461" s="64">
        <v>18820</v>
      </c>
      <c r="BT461" s="7"/>
      <c r="BU461" s="7"/>
      <c r="BV461" s="7"/>
      <c r="BW461" s="7"/>
    </row>
    <row r="462" spans="1:75" s="8" customFormat="1" ht="111" customHeight="1">
      <c r="A462" s="66" t="s">
        <v>389</v>
      </c>
      <c r="B462" s="72" t="s">
        <v>154</v>
      </c>
      <c r="C462" s="72" t="s">
        <v>130</v>
      </c>
      <c r="D462" s="73" t="s">
        <v>88</v>
      </c>
      <c r="E462" s="72" t="s">
        <v>384</v>
      </c>
      <c r="F462" s="64"/>
      <c r="G462" s="64"/>
      <c r="H462" s="81"/>
      <c r="I462" s="81"/>
      <c r="J462" s="81"/>
      <c r="K462" s="140"/>
      <c r="L462" s="140"/>
      <c r="M462" s="64"/>
      <c r="N462" s="64"/>
      <c r="O462" s="64"/>
      <c r="P462" s="64"/>
      <c r="Q462" s="64"/>
      <c r="R462" s="53"/>
      <c r="S462" s="53"/>
      <c r="T462" s="64"/>
      <c r="U462" s="64"/>
      <c r="V462" s="53"/>
      <c r="W462" s="53"/>
      <c r="X462" s="64"/>
      <c r="Y462" s="64"/>
      <c r="Z462" s="53"/>
      <c r="AA462" s="64"/>
      <c r="AB462" s="64"/>
      <c r="AC462" s="53"/>
      <c r="AD462" s="53"/>
      <c r="AE462" s="53"/>
      <c r="AF462" s="64"/>
      <c r="AG462" s="53"/>
      <c r="AH462" s="64"/>
      <c r="AI462" s="53"/>
      <c r="AJ462" s="53"/>
      <c r="AK462" s="64"/>
      <c r="AL462" s="64"/>
      <c r="AM462" s="64"/>
      <c r="AN462" s="64"/>
      <c r="AO462" s="64"/>
      <c r="AP462" s="64"/>
      <c r="AQ462" s="64"/>
      <c r="AR462" s="64"/>
      <c r="AS462" s="53"/>
      <c r="AT462" s="64"/>
      <c r="AU462" s="64"/>
      <c r="AV462" s="53"/>
      <c r="AW462" s="53"/>
      <c r="AX462" s="64"/>
      <c r="AY462" s="64"/>
      <c r="AZ462" s="53"/>
      <c r="BA462" s="53"/>
      <c r="BB462" s="64"/>
      <c r="BC462" s="64"/>
      <c r="BD462" s="53"/>
      <c r="BE462" s="53"/>
      <c r="BF462" s="64"/>
      <c r="BG462" s="64"/>
      <c r="BH462" s="53"/>
      <c r="BI462" s="53"/>
      <c r="BJ462" s="64"/>
      <c r="BK462" s="64"/>
      <c r="BL462" s="53"/>
      <c r="BM462" s="53"/>
      <c r="BN462" s="64"/>
      <c r="BO462" s="64"/>
      <c r="BP462" s="64"/>
      <c r="BQ462" s="64">
        <f>BR462-BP462</f>
        <v>16</v>
      </c>
      <c r="BR462" s="64">
        <v>16</v>
      </c>
      <c r="BS462" s="64">
        <v>16</v>
      </c>
      <c r="BT462" s="7"/>
      <c r="BU462" s="7"/>
      <c r="BV462" s="7"/>
      <c r="BW462" s="7"/>
    </row>
    <row r="463" spans="1:75" s="8" customFormat="1" ht="19.5" customHeight="1">
      <c r="A463" s="66" t="s">
        <v>89</v>
      </c>
      <c r="B463" s="72" t="s">
        <v>154</v>
      </c>
      <c r="C463" s="72" t="s">
        <v>130</v>
      </c>
      <c r="D463" s="73" t="s">
        <v>90</v>
      </c>
      <c r="E463" s="72"/>
      <c r="F463" s="74">
        <f aca="true" t="shared" si="337" ref="F463:BC463">F464</f>
        <v>69934</v>
      </c>
      <c r="G463" s="74">
        <f t="shared" si="337"/>
        <v>3968</v>
      </c>
      <c r="H463" s="74">
        <f t="shared" si="337"/>
        <v>73902</v>
      </c>
      <c r="I463" s="74">
        <f t="shared" si="337"/>
        <v>0</v>
      </c>
      <c r="J463" s="74">
        <f t="shared" si="337"/>
        <v>80038</v>
      </c>
      <c r="K463" s="74">
        <f t="shared" si="337"/>
        <v>0</v>
      </c>
      <c r="L463" s="74">
        <f t="shared" si="337"/>
        <v>0</v>
      </c>
      <c r="M463" s="74">
        <f t="shared" si="337"/>
        <v>80038</v>
      </c>
      <c r="N463" s="74">
        <f t="shared" si="337"/>
        <v>-23596</v>
      </c>
      <c r="O463" s="74">
        <f t="shared" si="337"/>
        <v>56442</v>
      </c>
      <c r="P463" s="74">
        <f t="shared" si="337"/>
        <v>0</v>
      </c>
      <c r="Q463" s="74">
        <f t="shared" si="337"/>
        <v>56442</v>
      </c>
      <c r="R463" s="74">
        <f t="shared" si="337"/>
        <v>0</v>
      </c>
      <c r="S463" s="74">
        <f t="shared" si="337"/>
        <v>0</v>
      </c>
      <c r="T463" s="74">
        <f t="shared" si="337"/>
        <v>56442</v>
      </c>
      <c r="U463" s="74">
        <f t="shared" si="337"/>
        <v>56442</v>
      </c>
      <c r="V463" s="74">
        <f t="shared" si="337"/>
        <v>0</v>
      </c>
      <c r="W463" s="74">
        <f t="shared" si="337"/>
        <v>0</v>
      </c>
      <c r="X463" s="74">
        <f t="shared" si="337"/>
        <v>56442</v>
      </c>
      <c r="Y463" s="74">
        <f t="shared" si="337"/>
        <v>56442</v>
      </c>
      <c r="Z463" s="74">
        <f t="shared" si="337"/>
        <v>0</v>
      </c>
      <c r="AA463" s="74">
        <f t="shared" si="337"/>
        <v>56442</v>
      </c>
      <c r="AB463" s="74">
        <f t="shared" si="337"/>
        <v>56442</v>
      </c>
      <c r="AC463" s="74">
        <f t="shared" si="337"/>
        <v>0</v>
      </c>
      <c r="AD463" s="74">
        <f t="shared" si="337"/>
        <v>0</v>
      </c>
      <c r="AE463" s="74"/>
      <c r="AF463" s="74">
        <f t="shared" si="337"/>
        <v>56442</v>
      </c>
      <c r="AG463" s="74">
        <f t="shared" si="337"/>
        <v>0</v>
      </c>
      <c r="AH463" s="74">
        <f t="shared" si="337"/>
        <v>56442</v>
      </c>
      <c r="AI463" s="74">
        <f t="shared" si="337"/>
        <v>0</v>
      </c>
      <c r="AJ463" s="74">
        <f t="shared" si="337"/>
        <v>0</v>
      </c>
      <c r="AK463" s="74">
        <f t="shared" si="337"/>
        <v>56442</v>
      </c>
      <c r="AL463" s="74">
        <f t="shared" si="337"/>
        <v>0</v>
      </c>
      <c r="AM463" s="74">
        <f t="shared" si="337"/>
        <v>56442</v>
      </c>
      <c r="AN463" s="74">
        <f t="shared" si="337"/>
        <v>7336</v>
      </c>
      <c r="AO463" s="74">
        <f t="shared" si="337"/>
        <v>63778</v>
      </c>
      <c r="AP463" s="74">
        <f t="shared" si="337"/>
        <v>0</v>
      </c>
      <c r="AQ463" s="74">
        <f t="shared" si="337"/>
        <v>63778</v>
      </c>
      <c r="AR463" s="74">
        <f t="shared" si="337"/>
        <v>0</v>
      </c>
      <c r="AS463" s="74">
        <f t="shared" si="337"/>
        <v>0</v>
      </c>
      <c r="AT463" s="74">
        <f t="shared" si="337"/>
        <v>63778</v>
      </c>
      <c r="AU463" s="74">
        <f t="shared" si="337"/>
        <v>63778</v>
      </c>
      <c r="AV463" s="74">
        <f t="shared" si="337"/>
        <v>0</v>
      </c>
      <c r="AW463" s="74">
        <f t="shared" si="337"/>
        <v>0</v>
      </c>
      <c r="AX463" s="74">
        <f t="shared" si="337"/>
        <v>63778</v>
      </c>
      <c r="AY463" s="74">
        <f t="shared" si="337"/>
        <v>63778</v>
      </c>
      <c r="AZ463" s="74">
        <f t="shared" si="337"/>
        <v>0</v>
      </c>
      <c r="BA463" s="74">
        <f t="shared" si="337"/>
        <v>0</v>
      </c>
      <c r="BB463" s="74">
        <f t="shared" si="337"/>
        <v>63778</v>
      </c>
      <c r="BC463" s="74">
        <f t="shared" si="337"/>
        <v>63778</v>
      </c>
      <c r="BD463" s="53"/>
      <c r="BE463" s="53"/>
      <c r="BF463" s="74">
        <f aca="true" t="shared" si="338" ref="BF463:BP463">BF464</f>
        <v>63778</v>
      </c>
      <c r="BG463" s="74">
        <f t="shared" si="338"/>
        <v>63778</v>
      </c>
      <c r="BH463" s="74">
        <f t="shared" si="338"/>
        <v>0</v>
      </c>
      <c r="BI463" s="74">
        <f t="shared" si="338"/>
        <v>0</v>
      </c>
      <c r="BJ463" s="74">
        <f t="shared" si="338"/>
        <v>63778</v>
      </c>
      <c r="BK463" s="74">
        <f t="shared" si="338"/>
        <v>63778</v>
      </c>
      <c r="BL463" s="74">
        <f t="shared" si="338"/>
        <v>0</v>
      </c>
      <c r="BM463" s="74">
        <f t="shared" si="338"/>
        <v>0</v>
      </c>
      <c r="BN463" s="74">
        <f t="shared" si="338"/>
        <v>63778</v>
      </c>
      <c r="BO463" s="74"/>
      <c r="BP463" s="74">
        <f t="shared" si="338"/>
        <v>63778</v>
      </c>
      <c r="BQ463" s="74">
        <f>BQ464+BQ465+BQ466</f>
        <v>4467</v>
      </c>
      <c r="BR463" s="74">
        <f>BR464+BR465+BR466</f>
        <v>68245</v>
      </c>
      <c r="BS463" s="74">
        <f>BS464+BS465+BS466</f>
        <v>68245</v>
      </c>
      <c r="BT463" s="7"/>
      <c r="BU463" s="7"/>
      <c r="BV463" s="7"/>
      <c r="BW463" s="7"/>
    </row>
    <row r="464" spans="1:75" s="8" customFormat="1" ht="35.25" customHeight="1">
      <c r="A464" s="66" t="s">
        <v>132</v>
      </c>
      <c r="B464" s="72" t="s">
        <v>154</v>
      </c>
      <c r="C464" s="72" t="s">
        <v>130</v>
      </c>
      <c r="D464" s="73" t="s">
        <v>90</v>
      </c>
      <c r="E464" s="72" t="s">
        <v>133</v>
      </c>
      <c r="F464" s="64">
        <v>69934</v>
      </c>
      <c r="G464" s="64">
        <f>H464-F464</f>
        <v>3968</v>
      </c>
      <c r="H464" s="81">
        <v>73902</v>
      </c>
      <c r="I464" s="81"/>
      <c r="J464" s="81">
        <v>80038</v>
      </c>
      <c r="K464" s="140"/>
      <c r="L464" s="140"/>
      <c r="M464" s="64">
        <v>80038</v>
      </c>
      <c r="N464" s="64">
        <f>O464-M464</f>
        <v>-23596</v>
      </c>
      <c r="O464" s="64">
        <v>56442</v>
      </c>
      <c r="P464" s="64"/>
      <c r="Q464" s="64">
        <v>56442</v>
      </c>
      <c r="R464" s="53"/>
      <c r="S464" s="53"/>
      <c r="T464" s="64">
        <f>O464+R464</f>
        <v>56442</v>
      </c>
      <c r="U464" s="64">
        <f>Q464+S464</f>
        <v>56442</v>
      </c>
      <c r="V464" s="53"/>
      <c r="W464" s="53"/>
      <c r="X464" s="64">
        <f>T464+V464</f>
        <v>56442</v>
      </c>
      <c r="Y464" s="64">
        <f>U464+W464</f>
        <v>56442</v>
      </c>
      <c r="Z464" s="53"/>
      <c r="AA464" s="64">
        <f>X464+Z464</f>
        <v>56442</v>
      </c>
      <c r="AB464" s="64">
        <f>Y464</f>
        <v>56442</v>
      </c>
      <c r="AC464" s="53"/>
      <c r="AD464" s="53"/>
      <c r="AE464" s="53"/>
      <c r="AF464" s="64">
        <f>AA464+AC464</f>
        <v>56442</v>
      </c>
      <c r="AG464" s="53"/>
      <c r="AH464" s="64">
        <f>AB464</f>
        <v>56442</v>
      </c>
      <c r="AI464" s="53"/>
      <c r="AJ464" s="53"/>
      <c r="AK464" s="64">
        <f>AF464+AI464</f>
        <v>56442</v>
      </c>
      <c r="AL464" s="64">
        <f>AG464</f>
        <v>0</v>
      </c>
      <c r="AM464" s="64">
        <f>AH464+AJ464</f>
        <v>56442</v>
      </c>
      <c r="AN464" s="64">
        <f>AO464-AM464</f>
        <v>7336</v>
      </c>
      <c r="AO464" s="64">
        <v>63778</v>
      </c>
      <c r="AP464" s="64"/>
      <c r="AQ464" s="64">
        <v>63778</v>
      </c>
      <c r="AR464" s="64"/>
      <c r="AS464" s="53"/>
      <c r="AT464" s="64">
        <f>AO464+AR464</f>
        <v>63778</v>
      </c>
      <c r="AU464" s="64">
        <f>AQ464+AS464</f>
        <v>63778</v>
      </c>
      <c r="AV464" s="53"/>
      <c r="AW464" s="53"/>
      <c r="AX464" s="64">
        <f>AT464+AV464</f>
        <v>63778</v>
      </c>
      <c r="AY464" s="64">
        <f>AU464</f>
        <v>63778</v>
      </c>
      <c r="AZ464" s="53"/>
      <c r="BA464" s="53"/>
      <c r="BB464" s="64">
        <f>AX464+AZ464</f>
        <v>63778</v>
      </c>
      <c r="BC464" s="64">
        <f>AY464+BA464</f>
        <v>63778</v>
      </c>
      <c r="BD464" s="53"/>
      <c r="BE464" s="53"/>
      <c r="BF464" s="64">
        <f>BB464+BD464</f>
        <v>63778</v>
      </c>
      <c r="BG464" s="64">
        <f>BC464+BE464</f>
        <v>63778</v>
      </c>
      <c r="BH464" s="53"/>
      <c r="BI464" s="53"/>
      <c r="BJ464" s="64">
        <f>BB464+BH464</f>
        <v>63778</v>
      </c>
      <c r="BK464" s="64">
        <f>BC464+BI464</f>
        <v>63778</v>
      </c>
      <c r="BL464" s="53"/>
      <c r="BM464" s="53"/>
      <c r="BN464" s="64">
        <f>BJ464+BL464</f>
        <v>63778</v>
      </c>
      <c r="BO464" s="64"/>
      <c r="BP464" s="64">
        <f>BK464+BM464</f>
        <v>63778</v>
      </c>
      <c r="BQ464" s="64">
        <f>BR464-BP464</f>
        <v>-63778</v>
      </c>
      <c r="BR464" s="64"/>
      <c r="BS464" s="64"/>
      <c r="BT464" s="7"/>
      <c r="BU464" s="7"/>
      <c r="BV464" s="7"/>
      <c r="BW464" s="7"/>
    </row>
    <row r="465" spans="1:75" s="8" customFormat="1" ht="90.75" customHeight="1">
      <c r="A465" s="66" t="s">
        <v>314</v>
      </c>
      <c r="B465" s="72" t="s">
        <v>154</v>
      </c>
      <c r="C465" s="72" t="s">
        <v>130</v>
      </c>
      <c r="D465" s="73" t="s">
        <v>90</v>
      </c>
      <c r="E465" s="72" t="s">
        <v>383</v>
      </c>
      <c r="F465" s="64"/>
      <c r="G465" s="64"/>
      <c r="H465" s="81"/>
      <c r="I465" s="81"/>
      <c r="J465" s="81"/>
      <c r="K465" s="140"/>
      <c r="L465" s="140"/>
      <c r="M465" s="64"/>
      <c r="N465" s="64"/>
      <c r="O465" s="64"/>
      <c r="P465" s="64"/>
      <c r="Q465" s="64"/>
      <c r="R465" s="53"/>
      <c r="S465" s="53"/>
      <c r="T465" s="64"/>
      <c r="U465" s="64"/>
      <c r="V465" s="53"/>
      <c r="W465" s="53"/>
      <c r="X465" s="64"/>
      <c r="Y465" s="64"/>
      <c r="Z465" s="53"/>
      <c r="AA465" s="64"/>
      <c r="AB465" s="64"/>
      <c r="AC465" s="53"/>
      <c r="AD465" s="53"/>
      <c r="AE465" s="53"/>
      <c r="AF465" s="64"/>
      <c r="AG465" s="53"/>
      <c r="AH465" s="64"/>
      <c r="AI465" s="53"/>
      <c r="AJ465" s="53"/>
      <c r="AK465" s="64"/>
      <c r="AL465" s="64"/>
      <c r="AM465" s="64"/>
      <c r="AN465" s="64"/>
      <c r="AO465" s="64"/>
      <c r="AP465" s="64"/>
      <c r="AQ465" s="64"/>
      <c r="AR465" s="64"/>
      <c r="AS465" s="53"/>
      <c r="AT465" s="64"/>
      <c r="AU465" s="64"/>
      <c r="AV465" s="53"/>
      <c r="AW465" s="53"/>
      <c r="AX465" s="64"/>
      <c r="AY465" s="64"/>
      <c r="AZ465" s="53"/>
      <c r="BA465" s="53"/>
      <c r="BB465" s="64"/>
      <c r="BC465" s="64"/>
      <c r="BD465" s="53"/>
      <c r="BE465" s="53"/>
      <c r="BF465" s="64"/>
      <c r="BG465" s="64"/>
      <c r="BH465" s="53"/>
      <c r="BI465" s="53"/>
      <c r="BJ465" s="64"/>
      <c r="BK465" s="64"/>
      <c r="BL465" s="53"/>
      <c r="BM465" s="53"/>
      <c r="BN465" s="64"/>
      <c r="BO465" s="64"/>
      <c r="BP465" s="64"/>
      <c r="BQ465" s="64">
        <f>BR465-BP465</f>
        <v>68171</v>
      </c>
      <c r="BR465" s="64">
        <v>68171</v>
      </c>
      <c r="BS465" s="64">
        <v>68171</v>
      </c>
      <c r="BT465" s="7"/>
      <c r="BU465" s="7"/>
      <c r="BV465" s="7"/>
      <c r="BW465" s="7"/>
    </row>
    <row r="466" spans="1:75" s="8" customFormat="1" ht="102" customHeight="1">
      <c r="A466" s="66" t="s">
        <v>389</v>
      </c>
      <c r="B466" s="72" t="s">
        <v>154</v>
      </c>
      <c r="C466" s="72" t="s">
        <v>130</v>
      </c>
      <c r="D466" s="73" t="s">
        <v>90</v>
      </c>
      <c r="E466" s="72" t="s">
        <v>384</v>
      </c>
      <c r="F466" s="64"/>
      <c r="G466" s="64"/>
      <c r="H466" s="81"/>
      <c r="I466" s="81"/>
      <c r="J466" s="81"/>
      <c r="K466" s="140"/>
      <c r="L466" s="140"/>
      <c r="M466" s="64"/>
      <c r="N466" s="64"/>
      <c r="O466" s="64"/>
      <c r="P466" s="64"/>
      <c r="Q466" s="64"/>
      <c r="R466" s="53"/>
      <c r="S466" s="53"/>
      <c r="T466" s="64"/>
      <c r="U466" s="64"/>
      <c r="V466" s="53"/>
      <c r="W466" s="53"/>
      <c r="X466" s="64"/>
      <c r="Y466" s="64"/>
      <c r="Z466" s="53"/>
      <c r="AA466" s="64"/>
      <c r="AB466" s="64"/>
      <c r="AC466" s="53"/>
      <c r="AD466" s="53"/>
      <c r="AE466" s="53"/>
      <c r="AF466" s="64"/>
      <c r="AG466" s="53"/>
      <c r="AH466" s="64"/>
      <c r="AI466" s="53"/>
      <c r="AJ466" s="53"/>
      <c r="AK466" s="64"/>
      <c r="AL466" s="64"/>
      <c r="AM466" s="64"/>
      <c r="AN466" s="64"/>
      <c r="AO466" s="64"/>
      <c r="AP466" s="64"/>
      <c r="AQ466" s="64"/>
      <c r="AR466" s="64"/>
      <c r="AS466" s="53"/>
      <c r="AT466" s="64"/>
      <c r="AU466" s="64"/>
      <c r="AV466" s="53"/>
      <c r="AW466" s="53"/>
      <c r="AX466" s="64"/>
      <c r="AY466" s="64"/>
      <c r="AZ466" s="53"/>
      <c r="BA466" s="53"/>
      <c r="BB466" s="64"/>
      <c r="BC466" s="64"/>
      <c r="BD466" s="53"/>
      <c r="BE466" s="53"/>
      <c r="BF466" s="64"/>
      <c r="BG466" s="64"/>
      <c r="BH466" s="53"/>
      <c r="BI466" s="53"/>
      <c r="BJ466" s="64"/>
      <c r="BK466" s="64"/>
      <c r="BL466" s="53"/>
      <c r="BM466" s="53"/>
      <c r="BN466" s="64"/>
      <c r="BO466" s="64"/>
      <c r="BP466" s="64"/>
      <c r="BQ466" s="64">
        <f>BR466-BP466</f>
        <v>74</v>
      </c>
      <c r="BR466" s="64">
        <v>74</v>
      </c>
      <c r="BS466" s="64">
        <v>74</v>
      </c>
      <c r="BT466" s="7"/>
      <c r="BU466" s="7"/>
      <c r="BV466" s="7"/>
      <c r="BW466" s="7"/>
    </row>
    <row r="467" spans="1:75" s="8" customFormat="1" ht="36.75" customHeight="1">
      <c r="A467" s="66" t="s">
        <v>91</v>
      </c>
      <c r="B467" s="72" t="s">
        <v>154</v>
      </c>
      <c r="C467" s="72" t="s">
        <v>130</v>
      </c>
      <c r="D467" s="73" t="s">
        <v>92</v>
      </c>
      <c r="E467" s="72"/>
      <c r="F467" s="74">
        <f aca="true" t="shared" si="339" ref="F467:BC467">F468</f>
        <v>75174</v>
      </c>
      <c r="G467" s="74">
        <f t="shared" si="339"/>
        <v>16533</v>
      </c>
      <c r="H467" s="74">
        <f t="shared" si="339"/>
        <v>91707</v>
      </c>
      <c r="I467" s="74">
        <f t="shared" si="339"/>
        <v>0</v>
      </c>
      <c r="J467" s="74">
        <f t="shared" si="339"/>
        <v>97311</v>
      </c>
      <c r="K467" s="74">
        <f t="shared" si="339"/>
        <v>0</v>
      </c>
      <c r="L467" s="74">
        <f t="shared" si="339"/>
        <v>0</v>
      </c>
      <c r="M467" s="74">
        <f t="shared" si="339"/>
        <v>97311</v>
      </c>
      <c r="N467" s="74">
        <f t="shared" si="339"/>
        <v>-33046</v>
      </c>
      <c r="O467" s="74">
        <f t="shared" si="339"/>
        <v>64265</v>
      </c>
      <c r="P467" s="74">
        <f t="shared" si="339"/>
        <v>0</v>
      </c>
      <c r="Q467" s="74">
        <f t="shared" si="339"/>
        <v>64265</v>
      </c>
      <c r="R467" s="74">
        <f t="shared" si="339"/>
        <v>0</v>
      </c>
      <c r="S467" s="74">
        <f t="shared" si="339"/>
        <v>0</v>
      </c>
      <c r="T467" s="74">
        <f t="shared" si="339"/>
        <v>64265</v>
      </c>
      <c r="U467" s="74">
        <f t="shared" si="339"/>
        <v>64265</v>
      </c>
      <c r="V467" s="74">
        <f t="shared" si="339"/>
        <v>0</v>
      </c>
      <c r="W467" s="74">
        <f t="shared" si="339"/>
        <v>0</v>
      </c>
      <c r="X467" s="74">
        <f t="shared" si="339"/>
        <v>64265</v>
      </c>
      <c r="Y467" s="74">
        <f t="shared" si="339"/>
        <v>64265</v>
      </c>
      <c r="Z467" s="74">
        <f t="shared" si="339"/>
        <v>0</v>
      </c>
      <c r="AA467" s="74">
        <f t="shared" si="339"/>
        <v>64265</v>
      </c>
      <c r="AB467" s="74">
        <f t="shared" si="339"/>
        <v>64265</v>
      </c>
      <c r="AC467" s="74">
        <f t="shared" si="339"/>
        <v>0</v>
      </c>
      <c r="AD467" s="74">
        <f t="shared" si="339"/>
        <v>0</v>
      </c>
      <c r="AE467" s="74"/>
      <c r="AF467" s="74">
        <f t="shared" si="339"/>
        <v>64265</v>
      </c>
      <c r="AG467" s="74">
        <f t="shared" si="339"/>
        <v>0</v>
      </c>
      <c r="AH467" s="74">
        <f t="shared" si="339"/>
        <v>64265</v>
      </c>
      <c r="AI467" s="74">
        <f t="shared" si="339"/>
        <v>0</v>
      </c>
      <c r="AJ467" s="74">
        <f t="shared" si="339"/>
        <v>0</v>
      </c>
      <c r="AK467" s="74">
        <f t="shared" si="339"/>
        <v>64265</v>
      </c>
      <c r="AL467" s="74">
        <f t="shared" si="339"/>
        <v>0</v>
      </c>
      <c r="AM467" s="74">
        <f t="shared" si="339"/>
        <v>64265</v>
      </c>
      <c r="AN467" s="74">
        <f t="shared" si="339"/>
        <v>13885</v>
      </c>
      <c r="AO467" s="74">
        <f t="shared" si="339"/>
        <v>78150</v>
      </c>
      <c r="AP467" s="74">
        <f t="shared" si="339"/>
        <v>0</v>
      </c>
      <c r="AQ467" s="74">
        <f t="shared" si="339"/>
        <v>78150</v>
      </c>
      <c r="AR467" s="74">
        <f t="shared" si="339"/>
        <v>0</v>
      </c>
      <c r="AS467" s="74">
        <f t="shared" si="339"/>
        <v>0</v>
      </c>
      <c r="AT467" s="74">
        <f t="shared" si="339"/>
        <v>78150</v>
      </c>
      <c r="AU467" s="74">
        <f t="shared" si="339"/>
        <v>78150</v>
      </c>
      <c r="AV467" s="74">
        <f t="shared" si="339"/>
        <v>0</v>
      </c>
      <c r="AW467" s="74">
        <f t="shared" si="339"/>
        <v>0</v>
      </c>
      <c r="AX467" s="74">
        <f t="shared" si="339"/>
        <v>78150</v>
      </c>
      <c r="AY467" s="74">
        <f t="shared" si="339"/>
        <v>78150</v>
      </c>
      <c r="AZ467" s="74">
        <f t="shared" si="339"/>
        <v>-561</v>
      </c>
      <c r="BA467" s="74">
        <f t="shared" si="339"/>
        <v>-2182</v>
      </c>
      <c r="BB467" s="74">
        <f t="shared" si="339"/>
        <v>77589</v>
      </c>
      <c r="BC467" s="74">
        <f t="shared" si="339"/>
        <v>75968</v>
      </c>
      <c r="BD467" s="53"/>
      <c r="BE467" s="53"/>
      <c r="BF467" s="74">
        <f aca="true" t="shared" si="340" ref="BF467:BP467">BF468</f>
        <v>77589</v>
      </c>
      <c r="BG467" s="74">
        <f t="shared" si="340"/>
        <v>75968</v>
      </c>
      <c r="BH467" s="74">
        <f t="shared" si="340"/>
        <v>0</v>
      </c>
      <c r="BI467" s="74">
        <f t="shared" si="340"/>
        <v>0</v>
      </c>
      <c r="BJ467" s="74">
        <f t="shared" si="340"/>
        <v>77589</v>
      </c>
      <c r="BK467" s="74">
        <f t="shared" si="340"/>
        <v>75968</v>
      </c>
      <c r="BL467" s="74">
        <f t="shared" si="340"/>
        <v>0</v>
      </c>
      <c r="BM467" s="74">
        <f t="shared" si="340"/>
        <v>0</v>
      </c>
      <c r="BN467" s="74">
        <f t="shared" si="340"/>
        <v>77589</v>
      </c>
      <c r="BO467" s="74"/>
      <c r="BP467" s="74">
        <f t="shared" si="340"/>
        <v>75968</v>
      </c>
      <c r="BQ467" s="74">
        <f>BQ468+BQ469+BQ470</f>
        <v>6260</v>
      </c>
      <c r="BR467" s="74">
        <f>BR468+BR469+BR470</f>
        <v>82228</v>
      </c>
      <c r="BS467" s="74">
        <f>BS468+BS469+BS470</f>
        <v>82228</v>
      </c>
      <c r="BT467" s="7"/>
      <c r="BU467" s="7"/>
      <c r="BV467" s="7"/>
      <c r="BW467" s="7"/>
    </row>
    <row r="468" spans="1:75" s="8" customFormat="1" ht="40.5" customHeight="1">
      <c r="A468" s="66" t="s">
        <v>132</v>
      </c>
      <c r="B468" s="72" t="s">
        <v>154</v>
      </c>
      <c r="C468" s="72" t="s">
        <v>130</v>
      </c>
      <c r="D468" s="73" t="s">
        <v>92</v>
      </c>
      <c r="E468" s="72" t="s">
        <v>133</v>
      </c>
      <c r="F468" s="64">
        <v>75174</v>
      </c>
      <c r="G468" s="64">
        <f>H468-F468</f>
        <v>16533</v>
      </c>
      <c r="H468" s="81">
        <v>91707</v>
      </c>
      <c r="I468" s="81"/>
      <c r="J468" s="81">
        <v>97311</v>
      </c>
      <c r="K468" s="140"/>
      <c r="L468" s="140"/>
      <c r="M468" s="64">
        <v>97311</v>
      </c>
      <c r="N468" s="64">
        <f>O468-M468</f>
        <v>-33046</v>
      </c>
      <c r="O468" s="64">
        <v>64265</v>
      </c>
      <c r="P468" s="64"/>
      <c r="Q468" s="64">
        <v>64265</v>
      </c>
      <c r="R468" s="53"/>
      <c r="S468" s="53"/>
      <c r="T468" s="64">
        <f>O468+R468</f>
        <v>64265</v>
      </c>
      <c r="U468" s="64">
        <f>Q468+S468</f>
        <v>64265</v>
      </c>
      <c r="V468" s="53"/>
      <c r="W468" s="53"/>
      <c r="X468" s="64">
        <f>T468+V468</f>
        <v>64265</v>
      </c>
      <c r="Y468" s="64">
        <f>U468+W468</f>
        <v>64265</v>
      </c>
      <c r="Z468" s="53"/>
      <c r="AA468" s="64">
        <f>X468+Z468</f>
        <v>64265</v>
      </c>
      <c r="AB468" s="64">
        <f>Y468</f>
        <v>64265</v>
      </c>
      <c r="AC468" s="53"/>
      <c r="AD468" s="53"/>
      <c r="AE468" s="53"/>
      <c r="AF468" s="64">
        <f>AA468+AC468</f>
        <v>64265</v>
      </c>
      <c r="AG468" s="53"/>
      <c r="AH468" s="64">
        <f>AB468</f>
        <v>64265</v>
      </c>
      <c r="AI468" s="53"/>
      <c r="AJ468" s="53"/>
      <c r="AK468" s="64">
        <f>AF468+AI468</f>
        <v>64265</v>
      </c>
      <c r="AL468" s="64">
        <f>AG468</f>
        <v>0</v>
      </c>
      <c r="AM468" s="64">
        <f>AH468+AJ468</f>
        <v>64265</v>
      </c>
      <c r="AN468" s="64">
        <f>AO468-AM468</f>
        <v>13885</v>
      </c>
      <c r="AO468" s="64">
        <v>78150</v>
      </c>
      <c r="AP468" s="64"/>
      <c r="AQ468" s="64">
        <v>78150</v>
      </c>
      <c r="AR468" s="64"/>
      <c r="AS468" s="53"/>
      <c r="AT468" s="64">
        <f>AO468+AR468</f>
        <v>78150</v>
      </c>
      <c r="AU468" s="64">
        <f>AQ468+AS468</f>
        <v>78150</v>
      </c>
      <c r="AV468" s="53"/>
      <c r="AW468" s="53"/>
      <c r="AX468" s="64">
        <f>AT468+AV468</f>
        <v>78150</v>
      </c>
      <c r="AY468" s="64">
        <f>AU468</f>
        <v>78150</v>
      </c>
      <c r="AZ468" s="67">
        <v>-561</v>
      </c>
      <c r="BA468" s="64">
        <v>-2182</v>
      </c>
      <c r="BB468" s="64">
        <f>AX468+AZ468</f>
        <v>77589</v>
      </c>
      <c r="BC468" s="64">
        <f>AY468+BA468</f>
        <v>75968</v>
      </c>
      <c r="BD468" s="53"/>
      <c r="BE468" s="53"/>
      <c r="BF468" s="64">
        <f>BB468+BD468</f>
        <v>77589</v>
      </c>
      <c r="BG468" s="64">
        <f>BC468+BE468</f>
        <v>75968</v>
      </c>
      <c r="BH468" s="53"/>
      <c r="BI468" s="53"/>
      <c r="BJ468" s="64">
        <f>BB468+BH468</f>
        <v>77589</v>
      </c>
      <c r="BK468" s="64">
        <f>BC468+BI468</f>
        <v>75968</v>
      </c>
      <c r="BL468" s="53"/>
      <c r="BM468" s="53"/>
      <c r="BN468" s="64">
        <f>BJ468+BL468</f>
        <v>77589</v>
      </c>
      <c r="BO468" s="64"/>
      <c r="BP468" s="64">
        <f>BK468+BM468</f>
        <v>75968</v>
      </c>
      <c r="BQ468" s="64">
        <f>BR468-BP468</f>
        <v>-75968</v>
      </c>
      <c r="BR468" s="53"/>
      <c r="BS468" s="53"/>
      <c r="BT468" s="7"/>
      <c r="BU468" s="7"/>
      <c r="BV468" s="7"/>
      <c r="BW468" s="7"/>
    </row>
    <row r="469" spans="1:75" s="8" customFormat="1" ht="83.25" customHeight="1">
      <c r="A469" s="66" t="s">
        <v>314</v>
      </c>
      <c r="B469" s="72" t="s">
        <v>154</v>
      </c>
      <c r="C469" s="72" t="s">
        <v>130</v>
      </c>
      <c r="D469" s="73" t="s">
        <v>92</v>
      </c>
      <c r="E469" s="72" t="s">
        <v>383</v>
      </c>
      <c r="F469" s="64"/>
      <c r="G469" s="64"/>
      <c r="H469" s="81"/>
      <c r="I469" s="81"/>
      <c r="J469" s="81"/>
      <c r="K469" s="140"/>
      <c r="L469" s="140"/>
      <c r="M469" s="64"/>
      <c r="N469" s="64"/>
      <c r="O469" s="64"/>
      <c r="P469" s="64"/>
      <c r="Q469" s="64"/>
      <c r="R469" s="53"/>
      <c r="S469" s="53"/>
      <c r="T469" s="64"/>
      <c r="U469" s="64"/>
      <c r="V469" s="53"/>
      <c r="W469" s="53"/>
      <c r="X469" s="64"/>
      <c r="Y469" s="64"/>
      <c r="Z469" s="53"/>
      <c r="AA469" s="64"/>
      <c r="AB469" s="64"/>
      <c r="AC469" s="53"/>
      <c r="AD469" s="53"/>
      <c r="AE469" s="53"/>
      <c r="AF469" s="64"/>
      <c r="AG469" s="53"/>
      <c r="AH469" s="64"/>
      <c r="AI469" s="53"/>
      <c r="AJ469" s="53"/>
      <c r="AK469" s="64"/>
      <c r="AL469" s="64"/>
      <c r="AM469" s="64"/>
      <c r="AN469" s="64"/>
      <c r="AO469" s="64"/>
      <c r="AP469" s="64"/>
      <c r="AQ469" s="64"/>
      <c r="AR469" s="64"/>
      <c r="AS469" s="53"/>
      <c r="AT469" s="64"/>
      <c r="AU469" s="64"/>
      <c r="AV469" s="53"/>
      <c r="AW469" s="53"/>
      <c r="AX469" s="64"/>
      <c r="AY469" s="64"/>
      <c r="AZ469" s="67"/>
      <c r="BA469" s="64"/>
      <c r="BB469" s="64"/>
      <c r="BC469" s="64"/>
      <c r="BD469" s="53"/>
      <c r="BE469" s="53"/>
      <c r="BF469" s="64"/>
      <c r="BG469" s="64"/>
      <c r="BH469" s="53"/>
      <c r="BI469" s="53"/>
      <c r="BJ469" s="64"/>
      <c r="BK469" s="64"/>
      <c r="BL469" s="53"/>
      <c r="BM469" s="53"/>
      <c r="BN469" s="64"/>
      <c r="BO469" s="64"/>
      <c r="BP469" s="64"/>
      <c r="BQ469" s="64">
        <f>BR469-BP469</f>
        <v>82124</v>
      </c>
      <c r="BR469" s="64">
        <v>82124</v>
      </c>
      <c r="BS469" s="64">
        <v>82124</v>
      </c>
      <c r="BT469" s="7"/>
      <c r="BU469" s="7"/>
      <c r="BV469" s="7"/>
      <c r="BW469" s="7"/>
    </row>
    <row r="470" spans="1:75" s="8" customFormat="1" ht="93" customHeight="1">
      <c r="A470" s="66" t="s">
        <v>389</v>
      </c>
      <c r="B470" s="72" t="s">
        <v>154</v>
      </c>
      <c r="C470" s="72" t="s">
        <v>130</v>
      </c>
      <c r="D470" s="73" t="s">
        <v>92</v>
      </c>
      <c r="E470" s="72" t="s">
        <v>384</v>
      </c>
      <c r="F470" s="64"/>
      <c r="G470" s="64"/>
      <c r="H470" s="81"/>
      <c r="I470" s="81"/>
      <c r="J470" s="81"/>
      <c r="K470" s="140"/>
      <c r="L470" s="140"/>
      <c r="M470" s="64"/>
      <c r="N470" s="64"/>
      <c r="O470" s="64"/>
      <c r="P470" s="64"/>
      <c r="Q470" s="64"/>
      <c r="R470" s="53"/>
      <c r="S470" s="53"/>
      <c r="T470" s="64"/>
      <c r="U470" s="64"/>
      <c r="V470" s="53"/>
      <c r="W470" s="53"/>
      <c r="X470" s="64"/>
      <c r="Y470" s="64"/>
      <c r="Z470" s="53"/>
      <c r="AA470" s="64"/>
      <c r="AB470" s="64"/>
      <c r="AC470" s="53"/>
      <c r="AD470" s="53"/>
      <c r="AE470" s="53"/>
      <c r="AF470" s="64"/>
      <c r="AG470" s="53"/>
      <c r="AH470" s="64"/>
      <c r="AI470" s="53"/>
      <c r="AJ470" s="53"/>
      <c r="AK470" s="64"/>
      <c r="AL470" s="64"/>
      <c r="AM470" s="64"/>
      <c r="AN470" s="64"/>
      <c r="AO470" s="64"/>
      <c r="AP470" s="64"/>
      <c r="AQ470" s="64"/>
      <c r="AR470" s="64"/>
      <c r="AS470" s="53"/>
      <c r="AT470" s="64"/>
      <c r="AU470" s="64"/>
      <c r="AV470" s="53"/>
      <c r="AW470" s="53"/>
      <c r="AX470" s="64"/>
      <c r="AY470" s="64"/>
      <c r="AZ470" s="67"/>
      <c r="BA470" s="64"/>
      <c r="BB470" s="64"/>
      <c r="BC470" s="64"/>
      <c r="BD470" s="53"/>
      <c r="BE470" s="53"/>
      <c r="BF470" s="64"/>
      <c r="BG470" s="64"/>
      <c r="BH470" s="53"/>
      <c r="BI470" s="53"/>
      <c r="BJ470" s="64"/>
      <c r="BK470" s="64"/>
      <c r="BL470" s="53"/>
      <c r="BM470" s="53"/>
      <c r="BN470" s="64"/>
      <c r="BO470" s="64"/>
      <c r="BP470" s="64"/>
      <c r="BQ470" s="64">
        <f>BR470-BP470</f>
        <v>104</v>
      </c>
      <c r="BR470" s="64">
        <v>104</v>
      </c>
      <c r="BS470" s="64">
        <v>104</v>
      </c>
      <c r="BT470" s="7"/>
      <c r="BU470" s="7"/>
      <c r="BV470" s="7"/>
      <c r="BW470" s="7"/>
    </row>
    <row r="471" spans="1:75" s="8" customFormat="1" ht="43.5" customHeight="1">
      <c r="A471" s="66" t="s">
        <v>93</v>
      </c>
      <c r="B471" s="72" t="s">
        <v>154</v>
      </c>
      <c r="C471" s="72" t="s">
        <v>130</v>
      </c>
      <c r="D471" s="73" t="s">
        <v>94</v>
      </c>
      <c r="E471" s="72"/>
      <c r="F471" s="74" t="e">
        <f>F472+#REF!+#REF!+#REF!</f>
        <v>#REF!</v>
      </c>
      <c r="G471" s="74" t="e">
        <f>G472+#REF!+#REF!+#REF!</f>
        <v>#REF!</v>
      </c>
      <c r="H471" s="74" t="e">
        <f>H472+#REF!+#REF!+#REF!</f>
        <v>#REF!</v>
      </c>
      <c r="I471" s="74" t="e">
        <f>I472+#REF!+#REF!+#REF!</f>
        <v>#REF!</v>
      </c>
      <c r="J471" s="74" t="e">
        <f>J472+#REF!+#REF!+#REF!</f>
        <v>#REF!</v>
      </c>
      <c r="K471" s="74" t="e">
        <f>K472+#REF!+#REF!+#REF!</f>
        <v>#REF!</v>
      </c>
      <c r="L471" s="74" t="e">
        <f>L472+#REF!+#REF!+#REF!</f>
        <v>#REF!</v>
      </c>
      <c r="M471" s="74" t="e">
        <f>M472+#REF!+#REF!+#REF!</f>
        <v>#REF!</v>
      </c>
      <c r="N471" s="74" t="e">
        <f>N472+#REF!+#REF!+#REF!</f>
        <v>#REF!</v>
      </c>
      <c r="O471" s="74" t="e">
        <f>O472+#REF!+#REF!+#REF!</f>
        <v>#REF!</v>
      </c>
      <c r="P471" s="74" t="e">
        <f>P472+#REF!+#REF!+#REF!</f>
        <v>#REF!</v>
      </c>
      <c r="Q471" s="74" t="e">
        <f>Q472+#REF!+#REF!+#REF!</f>
        <v>#REF!</v>
      </c>
      <c r="R471" s="74" t="e">
        <f>R472+#REF!+#REF!+#REF!</f>
        <v>#REF!</v>
      </c>
      <c r="S471" s="74" t="e">
        <f>S472+#REF!+#REF!+#REF!</f>
        <v>#REF!</v>
      </c>
      <c r="T471" s="74" t="e">
        <f>T472+#REF!+#REF!+#REF!</f>
        <v>#REF!</v>
      </c>
      <c r="U471" s="74" t="e">
        <f>U472+#REF!+#REF!+#REF!</f>
        <v>#REF!</v>
      </c>
      <c r="V471" s="74" t="e">
        <f>V472+#REF!+#REF!+#REF!</f>
        <v>#REF!</v>
      </c>
      <c r="W471" s="74" t="e">
        <f>W472+#REF!+#REF!+#REF!</f>
        <v>#REF!</v>
      </c>
      <c r="X471" s="74" t="e">
        <f>X472+#REF!+#REF!+#REF!</f>
        <v>#REF!</v>
      </c>
      <c r="Y471" s="74" t="e">
        <f>Y472+#REF!+#REF!+#REF!</f>
        <v>#REF!</v>
      </c>
      <c r="Z471" s="74" t="e">
        <f>Z472+#REF!+#REF!+#REF!</f>
        <v>#REF!</v>
      </c>
      <c r="AA471" s="74" t="e">
        <f>AA472+#REF!+#REF!+#REF!</f>
        <v>#REF!</v>
      </c>
      <c r="AB471" s="74" t="e">
        <f>AB472+#REF!+#REF!+#REF!</f>
        <v>#REF!</v>
      </c>
      <c r="AC471" s="74" t="e">
        <f>AC472+#REF!+#REF!+#REF!+AC474</f>
        <v>#REF!</v>
      </c>
      <c r="AD471" s="74" t="e">
        <f>AD472+#REF!+#REF!+#REF!+AD474</f>
        <v>#REF!</v>
      </c>
      <c r="AE471" s="74" t="e">
        <f>AE472+#REF!+#REF!+#REF!+AE474</f>
        <v>#REF!</v>
      </c>
      <c r="AF471" s="74" t="e">
        <f>AF472+#REF!+#REF!+#REF!+AF474</f>
        <v>#REF!</v>
      </c>
      <c r="AG471" s="74" t="e">
        <f>AG472+#REF!+#REF!+#REF!+AG474</f>
        <v>#REF!</v>
      </c>
      <c r="AH471" s="74" t="e">
        <f>AH472+#REF!+#REF!+#REF!+AH474</f>
        <v>#REF!</v>
      </c>
      <c r="AI471" s="74" t="e">
        <f>AI472+#REF!+#REF!+#REF!+AI474</f>
        <v>#REF!</v>
      </c>
      <c r="AJ471" s="74" t="e">
        <f>AJ472+#REF!+#REF!+#REF!+AJ474</f>
        <v>#REF!</v>
      </c>
      <c r="AK471" s="74" t="e">
        <f>AK472+#REF!+#REF!+#REF!+AK474</f>
        <v>#REF!</v>
      </c>
      <c r="AL471" s="74" t="e">
        <f>AL472+#REF!+#REF!+#REF!+AL474</f>
        <v>#REF!</v>
      </c>
      <c r="AM471" s="74" t="e">
        <f>AM472+#REF!+#REF!+#REF!+AM474</f>
        <v>#REF!</v>
      </c>
      <c r="AN471" s="74" t="e">
        <f>AN472+#REF!+#REF!+#REF!+AN474</f>
        <v>#REF!</v>
      </c>
      <c r="AO471" s="74" t="e">
        <f>AO472+#REF!+#REF!+#REF!+AO474</f>
        <v>#REF!</v>
      </c>
      <c r="AP471" s="74" t="e">
        <f>AP472+#REF!+#REF!+#REF!+AP474</f>
        <v>#REF!</v>
      </c>
      <c r="AQ471" s="74" t="e">
        <f>AQ472+#REF!+#REF!+#REF!+AQ474</f>
        <v>#REF!</v>
      </c>
      <c r="AR471" s="74" t="e">
        <f>AR472+#REF!+#REF!+#REF!+AR474</f>
        <v>#REF!</v>
      </c>
      <c r="AS471" s="74" t="e">
        <f>AS472+#REF!+#REF!+#REF!+AS474</f>
        <v>#REF!</v>
      </c>
      <c r="AT471" s="74" t="e">
        <f>AT472+#REF!+#REF!+#REF!+AT474</f>
        <v>#REF!</v>
      </c>
      <c r="AU471" s="74" t="e">
        <f>AU472+#REF!+#REF!+#REF!+AU474</f>
        <v>#REF!</v>
      </c>
      <c r="AV471" s="74" t="e">
        <f>AV472+#REF!+#REF!+#REF!+AV474</f>
        <v>#REF!</v>
      </c>
      <c r="AW471" s="74" t="e">
        <f>AW472+#REF!+#REF!+#REF!+AW474</f>
        <v>#REF!</v>
      </c>
      <c r="AX471" s="74" t="e">
        <f>AX472+#REF!+#REF!+#REF!+AX474</f>
        <v>#REF!</v>
      </c>
      <c r="AY471" s="74" t="e">
        <f>AY472+#REF!+#REF!+#REF!+AY474</f>
        <v>#REF!</v>
      </c>
      <c r="AZ471" s="74" t="e">
        <f>AZ472+#REF!+#REF!+#REF!+AZ474</f>
        <v>#REF!</v>
      </c>
      <c r="BA471" s="74" t="e">
        <f>BA472+#REF!+#REF!+#REF!+BA474</f>
        <v>#REF!</v>
      </c>
      <c r="BB471" s="74" t="e">
        <f>BB472+#REF!+#REF!+#REF!+BB474</f>
        <v>#REF!</v>
      </c>
      <c r="BC471" s="74" t="e">
        <f>BC472+#REF!+#REF!+#REF!+BC474</f>
        <v>#REF!</v>
      </c>
      <c r="BD471" s="53"/>
      <c r="BE471" s="53"/>
      <c r="BF471" s="74" t="e">
        <f>BF472+#REF!+#REF!+#REF!+BF474</f>
        <v>#REF!</v>
      </c>
      <c r="BG471" s="74" t="e">
        <f>BG472+#REF!+#REF!+#REF!+BG474</f>
        <v>#REF!</v>
      </c>
      <c r="BH471" s="74" t="e">
        <f>BH472+#REF!+#REF!+#REF!+BH474</f>
        <v>#REF!</v>
      </c>
      <c r="BI471" s="74" t="e">
        <f>BI472+#REF!+#REF!+#REF!+BI474</f>
        <v>#REF!</v>
      </c>
      <c r="BJ471" s="74" t="e">
        <f>BJ472+#REF!+#REF!+#REF!+BJ474</f>
        <v>#REF!</v>
      </c>
      <c r="BK471" s="74" t="e">
        <f>BK472+#REF!+#REF!+#REF!+BK474</f>
        <v>#REF!</v>
      </c>
      <c r="BL471" s="74" t="e">
        <f>BL472+#REF!+#REF!+#REF!+BL474</f>
        <v>#REF!</v>
      </c>
      <c r="BM471" s="74" t="e">
        <f>BM472+#REF!+#REF!+#REF!+BM474</f>
        <v>#REF!</v>
      </c>
      <c r="BN471" s="74">
        <f>BN472+BN474</f>
        <v>17284</v>
      </c>
      <c r="BO471" s="74"/>
      <c r="BP471" s="74">
        <f>BP472+BP474</f>
        <v>17284</v>
      </c>
      <c r="BQ471" s="74">
        <f>BQ472+BQ473+BQ474</f>
        <v>-17284</v>
      </c>
      <c r="BR471" s="74">
        <f>BR472+BR473+BR474</f>
        <v>0</v>
      </c>
      <c r="BS471" s="74">
        <f>BS472+BS473+BS474</f>
        <v>0</v>
      </c>
      <c r="BT471" s="7"/>
      <c r="BU471" s="7"/>
      <c r="BV471" s="7"/>
      <c r="BW471" s="7"/>
    </row>
    <row r="472" spans="1:75" s="8" customFormat="1" ht="65.25" customHeight="1">
      <c r="A472" s="66" t="s">
        <v>140</v>
      </c>
      <c r="B472" s="72" t="s">
        <v>154</v>
      </c>
      <c r="C472" s="72" t="s">
        <v>130</v>
      </c>
      <c r="D472" s="73" t="s">
        <v>94</v>
      </c>
      <c r="E472" s="72" t="s">
        <v>141</v>
      </c>
      <c r="F472" s="64">
        <v>20205</v>
      </c>
      <c r="G472" s="64">
        <f>H472-F472</f>
        <v>-3774</v>
      </c>
      <c r="H472" s="81">
        <v>16431</v>
      </c>
      <c r="I472" s="81"/>
      <c r="J472" s="81">
        <v>17593</v>
      </c>
      <c r="K472" s="140"/>
      <c r="L472" s="140"/>
      <c r="M472" s="64">
        <v>17593</v>
      </c>
      <c r="N472" s="64">
        <f>O472-M472</f>
        <v>-14517</v>
      </c>
      <c r="O472" s="64">
        <v>3076</v>
      </c>
      <c r="P472" s="64"/>
      <c r="Q472" s="64">
        <v>3076</v>
      </c>
      <c r="R472" s="53"/>
      <c r="S472" s="53"/>
      <c r="T472" s="64">
        <f>O472+R472</f>
        <v>3076</v>
      </c>
      <c r="U472" s="64">
        <f>Q472+S472</f>
        <v>3076</v>
      </c>
      <c r="V472" s="53"/>
      <c r="W472" s="53"/>
      <c r="X472" s="64">
        <f>T472+V472</f>
        <v>3076</v>
      </c>
      <c r="Y472" s="64">
        <f>U472+W472</f>
        <v>3076</v>
      </c>
      <c r="Z472" s="53"/>
      <c r="AA472" s="64">
        <f>X472+Z472</f>
        <v>3076</v>
      </c>
      <c r="AB472" s="64">
        <f>Y472</f>
        <v>3076</v>
      </c>
      <c r="AC472" s="53"/>
      <c r="AD472" s="53"/>
      <c r="AE472" s="53"/>
      <c r="AF472" s="64">
        <f>AA472+AC472</f>
        <v>3076</v>
      </c>
      <c r="AG472" s="53"/>
      <c r="AH472" s="64">
        <f>AB472</f>
        <v>3076</v>
      </c>
      <c r="AI472" s="53"/>
      <c r="AJ472" s="53"/>
      <c r="AK472" s="64">
        <f>AF472+AI472</f>
        <v>3076</v>
      </c>
      <c r="AL472" s="64">
        <f>AG472</f>
        <v>0</v>
      </c>
      <c r="AM472" s="64">
        <f>AH472+AJ472</f>
        <v>3076</v>
      </c>
      <c r="AN472" s="64">
        <f>AO472-AM472</f>
        <v>3434</v>
      </c>
      <c r="AO472" s="64">
        <v>6510</v>
      </c>
      <c r="AP472" s="64"/>
      <c r="AQ472" s="64">
        <v>6510</v>
      </c>
      <c r="AR472" s="64"/>
      <c r="AS472" s="53"/>
      <c r="AT472" s="64">
        <f>AO472+AR472</f>
        <v>6510</v>
      </c>
      <c r="AU472" s="64">
        <f>AQ472+AS472</f>
        <v>6510</v>
      </c>
      <c r="AV472" s="53"/>
      <c r="AW472" s="53"/>
      <c r="AX472" s="64">
        <f>AT472+AV472</f>
        <v>6510</v>
      </c>
      <c r="AY472" s="64">
        <f>AU472</f>
        <v>6510</v>
      </c>
      <c r="AZ472" s="53"/>
      <c r="BA472" s="53"/>
      <c r="BB472" s="64">
        <f>AX472+AZ472</f>
        <v>6510</v>
      </c>
      <c r="BC472" s="64">
        <f>AY472+BA472</f>
        <v>6510</v>
      </c>
      <c r="BD472" s="53"/>
      <c r="BE472" s="53"/>
      <c r="BF472" s="64">
        <f>BB472+BD472</f>
        <v>6510</v>
      </c>
      <c r="BG472" s="64">
        <f>BC472+BE472</f>
        <v>6510</v>
      </c>
      <c r="BH472" s="53"/>
      <c r="BI472" s="53"/>
      <c r="BJ472" s="64">
        <f>BB472+BH472</f>
        <v>6510</v>
      </c>
      <c r="BK472" s="64">
        <f>BC472+BI472</f>
        <v>6510</v>
      </c>
      <c r="BL472" s="53"/>
      <c r="BM472" s="53"/>
      <c r="BN472" s="64">
        <f>BJ472+BL472</f>
        <v>6510</v>
      </c>
      <c r="BO472" s="64"/>
      <c r="BP472" s="64">
        <f>BK472+BM472</f>
        <v>6510</v>
      </c>
      <c r="BQ472" s="64">
        <f>BR472-BP472</f>
        <v>-6510</v>
      </c>
      <c r="BR472" s="64"/>
      <c r="BS472" s="64"/>
      <c r="BT472" s="7"/>
      <c r="BU472" s="7"/>
      <c r="BV472" s="7"/>
      <c r="BW472" s="7"/>
    </row>
    <row r="473" spans="1:75" s="8" customFormat="1" ht="113.25" customHeight="1" hidden="1">
      <c r="A473" s="66" t="s">
        <v>469</v>
      </c>
      <c r="B473" s="72" t="s">
        <v>154</v>
      </c>
      <c r="C473" s="72" t="s">
        <v>130</v>
      </c>
      <c r="D473" s="73" t="s">
        <v>94</v>
      </c>
      <c r="E473" s="72" t="s">
        <v>384</v>
      </c>
      <c r="F473" s="64"/>
      <c r="G473" s="64"/>
      <c r="H473" s="81"/>
      <c r="I473" s="81"/>
      <c r="J473" s="81"/>
      <c r="K473" s="140"/>
      <c r="L473" s="140"/>
      <c r="M473" s="64"/>
      <c r="N473" s="64"/>
      <c r="O473" s="64"/>
      <c r="P473" s="64"/>
      <c r="Q473" s="64"/>
      <c r="R473" s="53"/>
      <c r="S473" s="53"/>
      <c r="T473" s="64"/>
      <c r="U473" s="64"/>
      <c r="V473" s="53"/>
      <c r="W473" s="53"/>
      <c r="X473" s="64"/>
      <c r="Y473" s="64"/>
      <c r="Z473" s="53"/>
      <c r="AA473" s="64"/>
      <c r="AB473" s="64"/>
      <c r="AC473" s="53"/>
      <c r="AD473" s="53"/>
      <c r="AE473" s="53"/>
      <c r="AF473" s="64"/>
      <c r="AG473" s="53"/>
      <c r="AH473" s="64"/>
      <c r="AI473" s="53"/>
      <c r="AJ473" s="53"/>
      <c r="AK473" s="64"/>
      <c r="AL473" s="64"/>
      <c r="AM473" s="64"/>
      <c r="AN473" s="64"/>
      <c r="AO473" s="64"/>
      <c r="AP473" s="64"/>
      <c r="AQ473" s="64"/>
      <c r="AR473" s="64"/>
      <c r="AS473" s="53"/>
      <c r="AT473" s="64"/>
      <c r="AU473" s="64"/>
      <c r="AV473" s="53"/>
      <c r="AW473" s="53"/>
      <c r="AX473" s="64"/>
      <c r="AY473" s="64"/>
      <c r="AZ473" s="53"/>
      <c r="BA473" s="53"/>
      <c r="BB473" s="64"/>
      <c r="BC473" s="64"/>
      <c r="BD473" s="53"/>
      <c r="BE473" s="53"/>
      <c r="BF473" s="64"/>
      <c r="BG473" s="64"/>
      <c r="BH473" s="53"/>
      <c r="BI473" s="53"/>
      <c r="BJ473" s="64"/>
      <c r="BK473" s="64"/>
      <c r="BL473" s="53"/>
      <c r="BM473" s="53"/>
      <c r="BN473" s="64"/>
      <c r="BO473" s="64"/>
      <c r="BP473" s="64"/>
      <c r="BQ473" s="64">
        <f>BR473-BP473</f>
        <v>0</v>
      </c>
      <c r="BR473" s="64">
        <v>0</v>
      </c>
      <c r="BS473" s="64"/>
      <c r="BT473" s="7"/>
      <c r="BU473" s="7"/>
      <c r="BV473" s="7"/>
      <c r="BW473" s="7"/>
    </row>
    <row r="474" spans="1:75" s="16" customFormat="1" ht="103.5" customHeight="1">
      <c r="A474" s="94" t="s">
        <v>308</v>
      </c>
      <c r="B474" s="72" t="s">
        <v>154</v>
      </c>
      <c r="C474" s="72" t="s">
        <v>130</v>
      </c>
      <c r="D474" s="73" t="s">
        <v>180</v>
      </c>
      <c r="E474" s="72"/>
      <c r="F474" s="64"/>
      <c r="G474" s="64"/>
      <c r="H474" s="81"/>
      <c r="I474" s="81"/>
      <c r="J474" s="81"/>
      <c r="K474" s="82"/>
      <c r="L474" s="82"/>
      <c r="M474" s="64"/>
      <c r="N474" s="64"/>
      <c r="O474" s="64"/>
      <c r="P474" s="64"/>
      <c r="Q474" s="64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>
        <f aca="true" t="shared" si="341" ref="AC474:BC474">AC475</f>
        <v>830</v>
      </c>
      <c r="AD474" s="68">
        <f t="shared" si="341"/>
        <v>0</v>
      </c>
      <c r="AE474" s="68">
        <f t="shared" si="341"/>
        <v>830</v>
      </c>
      <c r="AF474" s="67">
        <f t="shared" si="341"/>
        <v>830</v>
      </c>
      <c r="AG474" s="68">
        <f t="shared" si="341"/>
        <v>0</v>
      </c>
      <c r="AH474" s="67">
        <f t="shared" si="341"/>
        <v>830</v>
      </c>
      <c r="AI474" s="67">
        <f t="shared" si="341"/>
        <v>0</v>
      </c>
      <c r="AJ474" s="67">
        <f t="shared" si="341"/>
        <v>0</v>
      </c>
      <c r="AK474" s="64">
        <f t="shared" si="341"/>
        <v>830</v>
      </c>
      <c r="AL474" s="64">
        <f t="shared" si="341"/>
        <v>0</v>
      </c>
      <c r="AM474" s="64">
        <f t="shared" si="341"/>
        <v>830</v>
      </c>
      <c r="AN474" s="64">
        <f t="shared" si="341"/>
        <v>9944</v>
      </c>
      <c r="AO474" s="64">
        <f t="shared" si="341"/>
        <v>10774</v>
      </c>
      <c r="AP474" s="64">
        <f t="shared" si="341"/>
        <v>0</v>
      </c>
      <c r="AQ474" s="64">
        <f t="shared" si="341"/>
        <v>10774</v>
      </c>
      <c r="AR474" s="64">
        <f t="shared" si="341"/>
        <v>0</v>
      </c>
      <c r="AS474" s="64">
        <f t="shared" si="341"/>
        <v>0</v>
      </c>
      <c r="AT474" s="64">
        <f t="shared" si="341"/>
        <v>10774</v>
      </c>
      <c r="AU474" s="64">
        <f t="shared" si="341"/>
        <v>10774</v>
      </c>
      <c r="AV474" s="64">
        <f t="shared" si="341"/>
        <v>0</v>
      </c>
      <c r="AW474" s="64">
        <f t="shared" si="341"/>
        <v>0</v>
      </c>
      <c r="AX474" s="64">
        <f t="shared" si="341"/>
        <v>10774</v>
      </c>
      <c r="AY474" s="64">
        <f t="shared" si="341"/>
        <v>10774</v>
      </c>
      <c r="AZ474" s="64">
        <f t="shared" si="341"/>
        <v>0</v>
      </c>
      <c r="BA474" s="64">
        <f t="shared" si="341"/>
        <v>0</v>
      </c>
      <c r="BB474" s="64">
        <f t="shared" si="341"/>
        <v>10774</v>
      </c>
      <c r="BC474" s="64">
        <f t="shared" si="341"/>
        <v>10774</v>
      </c>
      <c r="BD474" s="68"/>
      <c r="BE474" s="68"/>
      <c r="BF474" s="64">
        <f aca="true" t="shared" si="342" ref="BF474:BS474">BF475</f>
        <v>10774</v>
      </c>
      <c r="BG474" s="64">
        <f t="shared" si="342"/>
        <v>10774</v>
      </c>
      <c r="BH474" s="64">
        <f t="shared" si="342"/>
        <v>0</v>
      </c>
      <c r="BI474" s="64">
        <f t="shared" si="342"/>
        <v>0</v>
      </c>
      <c r="BJ474" s="64">
        <f t="shared" si="342"/>
        <v>10774</v>
      </c>
      <c r="BK474" s="64">
        <f t="shared" si="342"/>
        <v>10774</v>
      </c>
      <c r="BL474" s="64">
        <f t="shared" si="342"/>
        <v>0</v>
      </c>
      <c r="BM474" s="64">
        <f t="shared" si="342"/>
        <v>0</v>
      </c>
      <c r="BN474" s="64">
        <f t="shared" si="342"/>
        <v>10774</v>
      </c>
      <c r="BO474" s="64"/>
      <c r="BP474" s="64">
        <f t="shared" si="342"/>
        <v>10774</v>
      </c>
      <c r="BQ474" s="64">
        <f t="shared" si="342"/>
        <v>-10774</v>
      </c>
      <c r="BR474" s="64">
        <f t="shared" si="342"/>
        <v>0</v>
      </c>
      <c r="BS474" s="64">
        <f t="shared" si="342"/>
        <v>0</v>
      </c>
      <c r="BT474" s="15"/>
      <c r="BU474" s="15"/>
      <c r="BV474" s="15"/>
      <c r="BW474" s="15"/>
    </row>
    <row r="475" spans="1:75" s="16" customFormat="1" ht="81" customHeight="1">
      <c r="A475" s="66" t="s">
        <v>284</v>
      </c>
      <c r="B475" s="72" t="s">
        <v>154</v>
      </c>
      <c r="C475" s="72" t="s">
        <v>130</v>
      </c>
      <c r="D475" s="73" t="s">
        <v>180</v>
      </c>
      <c r="E475" s="72" t="s">
        <v>227</v>
      </c>
      <c r="F475" s="64"/>
      <c r="G475" s="64"/>
      <c r="H475" s="81"/>
      <c r="I475" s="81"/>
      <c r="J475" s="81"/>
      <c r="K475" s="82"/>
      <c r="L475" s="82"/>
      <c r="M475" s="64"/>
      <c r="N475" s="64"/>
      <c r="O475" s="64"/>
      <c r="P475" s="64"/>
      <c r="Q475" s="64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>
        <v>830</v>
      </c>
      <c r="AD475" s="68"/>
      <c r="AE475" s="68">
        <v>830</v>
      </c>
      <c r="AF475" s="64">
        <f>AA475+AC475</f>
        <v>830</v>
      </c>
      <c r="AG475" s="68"/>
      <c r="AH475" s="64">
        <f>AB475+AE475</f>
        <v>830</v>
      </c>
      <c r="AI475" s="68"/>
      <c r="AJ475" s="68"/>
      <c r="AK475" s="64">
        <f>AF475+AI475</f>
        <v>830</v>
      </c>
      <c r="AL475" s="64">
        <f>AG475</f>
        <v>0</v>
      </c>
      <c r="AM475" s="64">
        <f>AH475+AJ475</f>
        <v>830</v>
      </c>
      <c r="AN475" s="64">
        <f>AO475-AM475</f>
        <v>9944</v>
      </c>
      <c r="AO475" s="64">
        <f>9944+830</f>
        <v>10774</v>
      </c>
      <c r="AP475" s="64"/>
      <c r="AQ475" s="64">
        <v>10774</v>
      </c>
      <c r="AR475" s="64"/>
      <c r="AS475" s="68"/>
      <c r="AT475" s="64">
        <f>AO475+AR475</f>
        <v>10774</v>
      </c>
      <c r="AU475" s="64">
        <f>AQ475+AS475</f>
        <v>10774</v>
      </c>
      <c r="AV475" s="68"/>
      <c r="AW475" s="68"/>
      <c r="AX475" s="64">
        <f>AT475+AV475</f>
        <v>10774</v>
      </c>
      <c r="AY475" s="64">
        <f>AU475</f>
        <v>10774</v>
      </c>
      <c r="AZ475" s="68"/>
      <c r="BA475" s="68"/>
      <c r="BB475" s="64">
        <f>AX475+AZ475</f>
        <v>10774</v>
      </c>
      <c r="BC475" s="64">
        <f>AY475+BA475</f>
        <v>10774</v>
      </c>
      <c r="BD475" s="68"/>
      <c r="BE475" s="68"/>
      <c r="BF475" s="64">
        <f>BB475+BD475</f>
        <v>10774</v>
      </c>
      <c r="BG475" s="64">
        <f>BC475+BE475</f>
        <v>10774</v>
      </c>
      <c r="BH475" s="68"/>
      <c r="BI475" s="68"/>
      <c r="BJ475" s="64">
        <f>BB475+BH475</f>
        <v>10774</v>
      </c>
      <c r="BK475" s="64">
        <f>BC475+BI475</f>
        <v>10774</v>
      </c>
      <c r="BL475" s="68"/>
      <c r="BM475" s="68"/>
      <c r="BN475" s="64">
        <f>BJ475+BL475</f>
        <v>10774</v>
      </c>
      <c r="BO475" s="64"/>
      <c r="BP475" s="64">
        <f>BK475+BM475</f>
        <v>10774</v>
      </c>
      <c r="BQ475" s="64">
        <f>BR475-BP475</f>
        <v>-10774</v>
      </c>
      <c r="BR475" s="64"/>
      <c r="BS475" s="64"/>
      <c r="BT475" s="15"/>
      <c r="BU475" s="15"/>
      <c r="BV475" s="15"/>
      <c r="BW475" s="15"/>
    </row>
    <row r="476" spans="1:75" s="16" customFormat="1" ht="33.75" customHeight="1">
      <c r="A476" s="66" t="s">
        <v>124</v>
      </c>
      <c r="B476" s="72" t="s">
        <v>154</v>
      </c>
      <c r="C476" s="72" t="s">
        <v>130</v>
      </c>
      <c r="D476" s="73" t="s">
        <v>125</v>
      </c>
      <c r="E476" s="72"/>
      <c r="F476" s="64"/>
      <c r="G476" s="64"/>
      <c r="H476" s="81"/>
      <c r="I476" s="81"/>
      <c r="J476" s="81"/>
      <c r="K476" s="82"/>
      <c r="L476" s="82"/>
      <c r="M476" s="64"/>
      <c r="N476" s="64"/>
      <c r="O476" s="64"/>
      <c r="P476" s="64"/>
      <c r="Q476" s="64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4"/>
      <c r="AG476" s="68"/>
      <c r="AH476" s="64"/>
      <c r="AI476" s="68"/>
      <c r="AJ476" s="68"/>
      <c r="AK476" s="64"/>
      <c r="AL476" s="64"/>
      <c r="AM476" s="64"/>
      <c r="AN476" s="64"/>
      <c r="AO476" s="64"/>
      <c r="AP476" s="64"/>
      <c r="AQ476" s="64"/>
      <c r="AR476" s="64"/>
      <c r="AS476" s="68"/>
      <c r="AT476" s="64"/>
      <c r="AU476" s="64"/>
      <c r="AV476" s="68"/>
      <c r="AW476" s="68"/>
      <c r="AX476" s="64"/>
      <c r="AY476" s="64"/>
      <c r="AZ476" s="64">
        <f>AZ477</f>
        <v>6370</v>
      </c>
      <c r="BA476" s="64">
        <f aca="true" t="shared" si="343" ref="BA476:BC477">BA477</f>
        <v>5500</v>
      </c>
      <c r="BB476" s="64">
        <f t="shared" si="343"/>
        <v>6370</v>
      </c>
      <c r="BC476" s="64">
        <f t="shared" si="343"/>
        <v>5500</v>
      </c>
      <c r="BD476" s="68"/>
      <c r="BE476" s="68"/>
      <c r="BF476" s="64">
        <f aca="true" t="shared" si="344" ref="BF476:BS477">BF477</f>
        <v>6370</v>
      </c>
      <c r="BG476" s="64">
        <f t="shared" si="344"/>
        <v>5500</v>
      </c>
      <c r="BH476" s="64">
        <f t="shared" si="344"/>
        <v>0</v>
      </c>
      <c r="BI476" s="64">
        <f t="shared" si="344"/>
        <v>0</v>
      </c>
      <c r="BJ476" s="64">
        <f t="shared" si="344"/>
        <v>6370</v>
      </c>
      <c r="BK476" s="64">
        <f t="shared" si="344"/>
        <v>5500</v>
      </c>
      <c r="BL476" s="64">
        <f t="shared" si="344"/>
        <v>0</v>
      </c>
      <c r="BM476" s="64">
        <f t="shared" si="344"/>
        <v>0</v>
      </c>
      <c r="BN476" s="64">
        <f t="shared" si="344"/>
        <v>6370</v>
      </c>
      <c r="BO476" s="64"/>
      <c r="BP476" s="64">
        <f t="shared" si="344"/>
        <v>5500</v>
      </c>
      <c r="BQ476" s="64">
        <f t="shared" si="344"/>
        <v>-5500</v>
      </c>
      <c r="BR476" s="64">
        <f t="shared" si="344"/>
        <v>0</v>
      </c>
      <c r="BS476" s="64">
        <f t="shared" si="344"/>
        <v>0</v>
      </c>
      <c r="BT476" s="15"/>
      <c r="BU476" s="15"/>
      <c r="BV476" s="15"/>
      <c r="BW476" s="15"/>
    </row>
    <row r="477" spans="1:75" s="16" customFormat="1" ht="54.75" customHeight="1">
      <c r="A477" s="66" t="s">
        <v>484</v>
      </c>
      <c r="B477" s="72" t="s">
        <v>154</v>
      </c>
      <c r="C477" s="72" t="s">
        <v>130</v>
      </c>
      <c r="D477" s="73" t="s">
        <v>367</v>
      </c>
      <c r="E477" s="72"/>
      <c r="F477" s="64"/>
      <c r="G477" s="64"/>
      <c r="H477" s="81"/>
      <c r="I477" s="81"/>
      <c r="J477" s="81"/>
      <c r="K477" s="82"/>
      <c r="L477" s="82"/>
      <c r="M477" s="64"/>
      <c r="N477" s="64"/>
      <c r="O477" s="64"/>
      <c r="P477" s="64"/>
      <c r="Q477" s="64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4"/>
      <c r="AG477" s="68"/>
      <c r="AH477" s="64"/>
      <c r="AI477" s="68"/>
      <c r="AJ477" s="68"/>
      <c r="AK477" s="64"/>
      <c r="AL477" s="64"/>
      <c r="AM477" s="64"/>
      <c r="AN477" s="64"/>
      <c r="AO477" s="64"/>
      <c r="AP477" s="64"/>
      <c r="AQ477" s="64"/>
      <c r="AR477" s="64"/>
      <c r="AS477" s="68"/>
      <c r="AT477" s="64"/>
      <c r="AU477" s="64"/>
      <c r="AV477" s="68"/>
      <c r="AW477" s="68"/>
      <c r="AX477" s="64"/>
      <c r="AY477" s="64"/>
      <c r="AZ477" s="64">
        <f>AZ478</f>
        <v>6370</v>
      </c>
      <c r="BA477" s="64">
        <f t="shared" si="343"/>
        <v>5500</v>
      </c>
      <c r="BB477" s="64">
        <f t="shared" si="343"/>
        <v>6370</v>
      </c>
      <c r="BC477" s="64">
        <f t="shared" si="343"/>
        <v>5500</v>
      </c>
      <c r="BD477" s="68"/>
      <c r="BE477" s="68"/>
      <c r="BF477" s="64">
        <f t="shared" si="344"/>
        <v>6370</v>
      </c>
      <c r="BG477" s="64">
        <f t="shared" si="344"/>
        <v>5500</v>
      </c>
      <c r="BH477" s="64">
        <f t="shared" si="344"/>
        <v>0</v>
      </c>
      <c r="BI477" s="64">
        <f t="shared" si="344"/>
        <v>0</v>
      </c>
      <c r="BJ477" s="64">
        <f t="shared" si="344"/>
        <v>6370</v>
      </c>
      <c r="BK477" s="64">
        <f t="shared" si="344"/>
        <v>5500</v>
      </c>
      <c r="BL477" s="64">
        <f t="shared" si="344"/>
        <v>0</v>
      </c>
      <c r="BM477" s="64">
        <f t="shared" si="344"/>
        <v>0</v>
      </c>
      <c r="BN477" s="64">
        <f t="shared" si="344"/>
        <v>6370</v>
      </c>
      <c r="BO477" s="64"/>
      <c r="BP477" s="64">
        <f t="shared" si="344"/>
        <v>5500</v>
      </c>
      <c r="BQ477" s="64">
        <f t="shared" si="344"/>
        <v>-5500</v>
      </c>
      <c r="BR477" s="64">
        <f t="shared" si="344"/>
        <v>0</v>
      </c>
      <c r="BS477" s="64">
        <f t="shared" si="344"/>
        <v>0</v>
      </c>
      <c r="BT477" s="15"/>
      <c r="BU477" s="15"/>
      <c r="BV477" s="15"/>
      <c r="BW477" s="15"/>
    </row>
    <row r="478" spans="1:75" s="16" customFormat="1" ht="83.25" customHeight="1">
      <c r="A478" s="66" t="s">
        <v>240</v>
      </c>
      <c r="B478" s="72" t="s">
        <v>154</v>
      </c>
      <c r="C478" s="72" t="s">
        <v>130</v>
      </c>
      <c r="D478" s="73" t="s">
        <v>367</v>
      </c>
      <c r="E478" s="72" t="s">
        <v>153</v>
      </c>
      <c r="F478" s="64"/>
      <c r="G478" s="64"/>
      <c r="H478" s="81"/>
      <c r="I478" s="81"/>
      <c r="J478" s="81"/>
      <c r="K478" s="82"/>
      <c r="L478" s="82"/>
      <c r="M478" s="64"/>
      <c r="N478" s="64"/>
      <c r="O478" s="64"/>
      <c r="P478" s="64"/>
      <c r="Q478" s="64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4"/>
      <c r="AG478" s="68"/>
      <c r="AH478" s="64"/>
      <c r="AI478" s="68"/>
      <c r="AJ478" s="68"/>
      <c r="AK478" s="64"/>
      <c r="AL478" s="64"/>
      <c r="AM478" s="64"/>
      <c r="AN478" s="64"/>
      <c r="AO478" s="64"/>
      <c r="AP478" s="64"/>
      <c r="AQ478" s="64"/>
      <c r="AR478" s="64"/>
      <c r="AS478" s="68"/>
      <c r="AT478" s="64"/>
      <c r="AU478" s="64"/>
      <c r="AV478" s="68"/>
      <c r="AW478" s="68"/>
      <c r="AX478" s="64"/>
      <c r="AY478" s="64"/>
      <c r="AZ478" s="64">
        <v>6370</v>
      </c>
      <c r="BA478" s="64">
        <v>5500</v>
      </c>
      <c r="BB478" s="64">
        <f>AX478+AZ478</f>
        <v>6370</v>
      </c>
      <c r="BC478" s="64">
        <f>AY478+BA478</f>
        <v>5500</v>
      </c>
      <c r="BD478" s="68"/>
      <c r="BE478" s="68"/>
      <c r="BF478" s="64">
        <f>BB478+BD478</f>
        <v>6370</v>
      </c>
      <c r="BG478" s="64">
        <f>BC478+BE478</f>
        <v>5500</v>
      </c>
      <c r="BH478" s="68"/>
      <c r="BI478" s="68"/>
      <c r="BJ478" s="64">
        <f>BB478+BH478</f>
        <v>6370</v>
      </c>
      <c r="BK478" s="64">
        <f>BC478+BI478</f>
        <v>5500</v>
      </c>
      <c r="BL478" s="68"/>
      <c r="BM478" s="68"/>
      <c r="BN478" s="64">
        <f>BJ478+BL478</f>
        <v>6370</v>
      </c>
      <c r="BO478" s="64"/>
      <c r="BP478" s="64">
        <f>BK478+BM478</f>
        <v>5500</v>
      </c>
      <c r="BQ478" s="64">
        <f>BR478-BP478</f>
        <v>-5500</v>
      </c>
      <c r="BR478" s="68"/>
      <c r="BS478" s="68"/>
      <c r="BT478" s="15"/>
      <c r="BU478" s="15"/>
      <c r="BV478" s="15"/>
      <c r="BW478" s="15"/>
    </row>
    <row r="479" spans="1:75" s="8" customFormat="1" ht="8.25" customHeight="1">
      <c r="A479" s="66"/>
      <c r="B479" s="72"/>
      <c r="C479" s="72"/>
      <c r="D479" s="73"/>
      <c r="E479" s="72"/>
      <c r="F479" s="64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130"/>
      <c r="AL479" s="130"/>
      <c r="AM479" s="130"/>
      <c r="AN479" s="53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105"/>
      <c r="BR479" s="53"/>
      <c r="BS479" s="53"/>
      <c r="BT479" s="7"/>
      <c r="BU479" s="7"/>
      <c r="BV479" s="7"/>
      <c r="BW479" s="7"/>
    </row>
    <row r="480" spans="1:75" s="16" customFormat="1" ht="34.5" customHeight="1">
      <c r="A480" s="57" t="s">
        <v>368</v>
      </c>
      <c r="B480" s="58" t="s">
        <v>154</v>
      </c>
      <c r="C480" s="58" t="s">
        <v>138</v>
      </c>
      <c r="D480" s="70"/>
      <c r="E480" s="58"/>
      <c r="F480" s="60">
        <f aca="true" t="shared" si="345" ref="F480:AD480">F488</f>
        <v>4856</v>
      </c>
      <c r="G480" s="60">
        <f t="shared" si="345"/>
        <v>309</v>
      </c>
      <c r="H480" s="60">
        <f t="shared" si="345"/>
        <v>5165</v>
      </c>
      <c r="I480" s="60">
        <f t="shared" si="345"/>
        <v>0</v>
      </c>
      <c r="J480" s="60">
        <f t="shared" si="345"/>
        <v>5552</v>
      </c>
      <c r="K480" s="60">
        <f t="shared" si="345"/>
        <v>0</v>
      </c>
      <c r="L480" s="60">
        <f t="shared" si="345"/>
        <v>0</v>
      </c>
      <c r="M480" s="60">
        <f t="shared" si="345"/>
        <v>5552</v>
      </c>
      <c r="N480" s="60">
        <f t="shared" si="345"/>
        <v>-1461</v>
      </c>
      <c r="O480" s="60">
        <f t="shared" si="345"/>
        <v>4091</v>
      </c>
      <c r="P480" s="60">
        <f t="shared" si="345"/>
        <v>0</v>
      </c>
      <c r="Q480" s="60">
        <f t="shared" si="345"/>
        <v>4091</v>
      </c>
      <c r="R480" s="60">
        <f t="shared" si="345"/>
        <v>0</v>
      </c>
      <c r="S480" s="60">
        <f t="shared" si="345"/>
        <v>0</v>
      </c>
      <c r="T480" s="60">
        <f t="shared" si="345"/>
        <v>4091</v>
      </c>
      <c r="U480" s="60">
        <f t="shared" si="345"/>
        <v>4091</v>
      </c>
      <c r="V480" s="60">
        <f t="shared" si="345"/>
        <v>0</v>
      </c>
      <c r="W480" s="60">
        <f t="shared" si="345"/>
        <v>0</v>
      </c>
      <c r="X480" s="60">
        <f t="shared" si="345"/>
        <v>4091</v>
      </c>
      <c r="Y480" s="60">
        <f t="shared" si="345"/>
        <v>4091</v>
      </c>
      <c r="Z480" s="60">
        <f t="shared" si="345"/>
        <v>0</v>
      </c>
      <c r="AA480" s="60">
        <f t="shared" si="345"/>
        <v>4091</v>
      </c>
      <c r="AB480" s="60">
        <f t="shared" si="345"/>
        <v>4091</v>
      </c>
      <c r="AC480" s="60">
        <f t="shared" si="345"/>
        <v>0</v>
      </c>
      <c r="AD480" s="60">
        <f t="shared" si="345"/>
        <v>0</v>
      </c>
      <c r="AE480" s="60"/>
      <c r="AF480" s="60">
        <f aca="true" t="shared" si="346" ref="AF480:AU480">AF488</f>
        <v>4091</v>
      </c>
      <c r="AG480" s="60">
        <f t="shared" si="346"/>
        <v>0</v>
      </c>
      <c r="AH480" s="60">
        <f t="shared" si="346"/>
        <v>4091</v>
      </c>
      <c r="AI480" s="60">
        <f t="shared" si="346"/>
        <v>0</v>
      </c>
      <c r="AJ480" s="60">
        <f t="shared" si="346"/>
        <v>0</v>
      </c>
      <c r="AK480" s="60">
        <f t="shared" si="346"/>
        <v>4091</v>
      </c>
      <c r="AL480" s="60">
        <f t="shared" si="346"/>
        <v>0</v>
      </c>
      <c r="AM480" s="60">
        <f t="shared" si="346"/>
        <v>4091</v>
      </c>
      <c r="AN480" s="60">
        <f t="shared" si="346"/>
        <v>-4091</v>
      </c>
      <c r="AO480" s="60">
        <f t="shared" si="346"/>
        <v>0</v>
      </c>
      <c r="AP480" s="60">
        <f t="shared" si="346"/>
        <v>0</v>
      </c>
      <c r="AQ480" s="60">
        <f t="shared" si="346"/>
        <v>0</v>
      </c>
      <c r="AR480" s="60">
        <f t="shared" si="346"/>
        <v>0</v>
      </c>
      <c r="AS480" s="60">
        <f t="shared" si="346"/>
        <v>0</v>
      </c>
      <c r="AT480" s="60">
        <f t="shared" si="346"/>
        <v>0</v>
      </c>
      <c r="AU480" s="60">
        <f t="shared" si="346"/>
        <v>0</v>
      </c>
      <c r="AV480" s="68"/>
      <c r="AW480" s="68"/>
      <c r="AX480" s="60">
        <f>AX488</f>
        <v>0</v>
      </c>
      <c r="AY480" s="60">
        <f>AY488</f>
        <v>0</v>
      </c>
      <c r="AZ480" s="85">
        <f>AZ481</f>
        <v>561</v>
      </c>
      <c r="BA480" s="60">
        <f>BA481</f>
        <v>2182</v>
      </c>
      <c r="BB480" s="60">
        <f>BB481</f>
        <v>561</v>
      </c>
      <c r="BC480" s="60">
        <f>BC481</f>
        <v>2182</v>
      </c>
      <c r="BD480" s="68"/>
      <c r="BE480" s="68"/>
      <c r="BF480" s="60">
        <f aca="true" t="shared" si="347" ref="BF480:BN480">BF481</f>
        <v>561</v>
      </c>
      <c r="BG480" s="60">
        <f t="shared" si="347"/>
        <v>2182</v>
      </c>
      <c r="BH480" s="60">
        <f t="shared" si="347"/>
        <v>0</v>
      </c>
      <c r="BI480" s="60">
        <f t="shared" si="347"/>
        <v>0</v>
      </c>
      <c r="BJ480" s="60">
        <f t="shared" si="347"/>
        <v>561</v>
      </c>
      <c r="BK480" s="60">
        <f t="shared" si="347"/>
        <v>2182</v>
      </c>
      <c r="BL480" s="60">
        <f t="shared" si="347"/>
        <v>0</v>
      </c>
      <c r="BM480" s="60">
        <f t="shared" si="347"/>
        <v>0</v>
      </c>
      <c r="BN480" s="60">
        <f t="shared" si="347"/>
        <v>561</v>
      </c>
      <c r="BO480" s="60"/>
      <c r="BP480" s="60">
        <f>BP481</f>
        <v>2182</v>
      </c>
      <c r="BQ480" s="60">
        <f>BQ481</f>
        <v>8098</v>
      </c>
      <c r="BR480" s="60">
        <f>BR481</f>
        <v>10280</v>
      </c>
      <c r="BS480" s="60">
        <f>BS481</f>
        <v>11787</v>
      </c>
      <c r="BT480" s="15"/>
      <c r="BU480" s="15"/>
      <c r="BV480" s="15"/>
      <c r="BW480" s="15"/>
    </row>
    <row r="481" spans="1:75" s="16" customFormat="1" ht="36" customHeight="1">
      <c r="A481" s="66" t="s">
        <v>124</v>
      </c>
      <c r="B481" s="72" t="s">
        <v>154</v>
      </c>
      <c r="C481" s="72" t="s">
        <v>138</v>
      </c>
      <c r="D481" s="73" t="s">
        <v>125</v>
      </c>
      <c r="E481" s="58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8"/>
      <c r="AW481" s="68"/>
      <c r="AX481" s="60"/>
      <c r="AY481" s="60"/>
      <c r="AZ481" s="67">
        <f>AZ488</f>
        <v>561</v>
      </c>
      <c r="BA481" s="64">
        <f>BA488</f>
        <v>2182</v>
      </c>
      <c r="BB481" s="64">
        <f>BB488</f>
        <v>561</v>
      </c>
      <c r="BC481" s="64">
        <f>BC488</f>
        <v>2182</v>
      </c>
      <c r="BD481" s="68"/>
      <c r="BE481" s="68"/>
      <c r="BF481" s="64">
        <f aca="true" t="shared" si="348" ref="BF481:BN481">BF488</f>
        <v>561</v>
      </c>
      <c r="BG481" s="64">
        <f t="shared" si="348"/>
        <v>2182</v>
      </c>
      <c r="BH481" s="64">
        <f t="shared" si="348"/>
        <v>0</v>
      </c>
      <c r="BI481" s="64">
        <f t="shared" si="348"/>
        <v>0</v>
      </c>
      <c r="BJ481" s="64">
        <f t="shared" si="348"/>
        <v>561</v>
      </c>
      <c r="BK481" s="64">
        <f t="shared" si="348"/>
        <v>2182</v>
      </c>
      <c r="BL481" s="64">
        <f t="shared" si="348"/>
        <v>0</v>
      </c>
      <c r="BM481" s="64">
        <f t="shared" si="348"/>
        <v>0</v>
      </c>
      <c r="BN481" s="64">
        <f t="shared" si="348"/>
        <v>561</v>
      </c>
      <c r="BO481" s="64"/>
      <c r="BP481" s="64">
        <f>BP488</f>
        <v>2182</v>
      </c>
      <c r="BQ481" s="64">
        <f>BQ482+BQ485+BQ488+BQ494</f>
        <v>8098</v>
      </c>
      <c r="BR481" s="64">
        <f>BR482+BR485+BR488+BR494</f>
        <v>10280</v>
      </c>
      <c r="BS481" s="64">
        <f>BS482+BS485+BS488+BS494</f>
        <v>11787</v>
      </c>
      <c r="BT481" s="15"/>
      <c r="BU481" s="15"/>
      <c r="BV481" s="15"/>
      <c r="BW481" s="15"/>
    </row>
    <row r="482" spans="1:75" s="16" customFormat="1" ht="83.25" customHeight="1">
      <c r="A482" s="66" t="s">
        <v>392</v>
      </c>
      <c r="B482" s="72" t="s">
        <v>154</v>
      </c>
      <c r="C482" s="72" t="s">
        <v>138</v>
      </c>
      <c r="D482" s="73" t="s">
        <v>270</v>
      </c>
      <c r="E482" s="58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8"/>
      <c r="AW482" s="68"/>
      <c r="AX482" s="60"/>
      <c r="AY482" s="60"/>
      <c r="AZ482" s="67"/>
      <c r="BA482" s="64"/>
      <c r="BB482" s="64"/>
      <c r="BC482" s="64"/>
      <c r="BD482" s="68"/>
      <c r="BE482" s="68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>
        <f aca="true" t="shared" si="349" ref="BQ482:BS483">BQ483</f>
        <v>3000</v>
      </c>
      <c r="BR482" s="64">
        <f t="shared" si="349"/>
        <v>3000</v>
      </c>
      <c r="BS482" s="64">
        <f t="shared" si="349"/>
        <v>4407</v>
      </c>
      <c r="BT482" s="15"/>
      <c r="BU482" s="15"/>
      <c r="BV482" s="15"/>
      <c r="BW482" s="15"/>
    </row>
    <row r="483" spans="1:75" s="16" customFormat="1" ht="98.25" customHeight="1">
      <c r="A483" s="66" t="s">
        <v>393</v>
      </c>
      <c r="B483" s="72" t="s">
        <v>154</v>
      </c>
      <c r="C483" s="72" t="s">
        <v>138</v>
      </c>
      <c r="D483" s="73" t="s">
        <v>271</v>
      </c>
      <c r="E483" s="58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8"/>
      <c r="AW483" s="68"/>
      <c r="AX483" s="60"/>
      <c r="AY483" s="60"/>
      <c r="AZ483" s="67"/>
      <c r="BA483" s="64"/>
      <c r="BB483" s="64"/>
      <c r="BC483" s="64"/>
      <c r="BD483" s="68"/>
      <c r="BE483" s="68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>
        <f t="shared" si="349"/>
        <v>3000</v>
      </c>
      <c r="BR483" s="64">
        <f t="shared" si="349"/>
        <v>3000</v>
      </c>
      <c r="BS483" s="64">
        <f t="shared" si="349"/>
        <v>4407</v>
      </c>
      <c r="BT483" s="15"/>
      <c r="BU483" s="15"/>
      <c r="BV483" s="15"/>
      <c r="BW483" s="15"/>
    </row>
    <row r="484" spans="1:75" s="16" customFormat="1" ht="96.75" customHeight="1">
      <c r="A484" s="66" t="s">
        <v>389</v>
      </c>
      <c r="B484" s="72" t="s">
        <v>154</v>
      </c>
      <c r="C484" s="72" t="s">
        <v>138</v>
      </c>
      <c r="D484" s="73" t="s">
        <v>271</v>
      </c>
      <c r="E484" s="72" t="s">
        <v>384</v>
      </c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8"/>
      <c r="AW484" s="68"/>
      <c r="AX484" s="60"/>
      <c r="AY484" s="60"/>
      <c r="AZ484" s="67"/>
      <c r="BA484" s="64"/>
      <c r="BB484" s="64"/>
      <c r="BC484" s="64"/>
      <c r="BD484" s="68"/>
      <c r="BE484" s="68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>
        <f>BR484-BP484</f>
        <v>3000</v>
      </c>
      <c r="BR484" s="64">
        <v>3000</v>
      </c>
      <c r="BS484" s="64">
        <v>4407</v>
      </c>
      <c r="BT484" s="15"/>
      <c r="BU484" s="15"/>
      <c r="BV484" s="15"/>
      <c r="BW484" s="15"/>
    </row>
    <row r="485" spans="1:75" s="16" customFormat="1" ht="72.75" customHeight="1">
      <c r="A485" s="66" t="s">
        <v>394</v>
      </c>
      <c r="B485" s="72" t="s">
        <v>154</v>
      </c>
      <c r="C485" s="72" t="s">
        <v>138</v>
      </c>
      <c r="D485" s="73" t="s">
        <v>395</v>
      </c>
      <c r="E485" s="72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8"/>
      <c r="AW485" s="68"/>
      <c r="AX485" s="60"/>
      <c r="AY485" s="60"/>
      <c r="AZ485" s="67"/>
      <c r="BA485" s="64"/>
      <c r="BB485" s="64"/>
      <c r="BC485" s="64"/>
      <c r="BD485" s="68"/>
      <c r="BE485" s="68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>
        <f>BQ486+BQ487</f>
        <v>1500</v>
      </c>
      <c r="BR485" s="64">
        <f>BR486+BR487</f>
        <v>1500</v>
      </c>
      <c r="BS485" s="64">
        <f>BS486+BS487</f>
        <v>2100</v>
      </c>
      <c r="BT485" s="15"/>
      <c r="BU485" s="15"/>
      <c r="BV485" s="15"/>
      <c r="BW485" s="15"/>
    </row>
    <row r="486" spans="1:75" s="16" customFormat="1" ht="93" customHeight="1" hidden="1">
      <c r="A486" s="66" t="s">
        <v>401</v>
      </c>
      <c r="B486" s="72" t="s">
        <v>154</v>
      </c>
      <c r="C486" s="72" t="s">
        <v>138</v>
      </c>
      <c r="D486" s="73" t="s">
        <v>395</v>
      </c>
      <c r="E486" s="72" t="s">
        <v>396</v>
      </c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8"/>
      <c r="AW486" s="68"/>
      <c r="AX486" s="60"/>
      <c r="AY486" s="60"/>
      <c r="AZ486" s="67"/>
      <c r="BA486" s="64"/>
      <c r="BB486" s="64"/>
      <c r="BC486" s="64"/>
      <c r="BD486" s="68"/>
      <c r="BE486" s="68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>
        <f>BR486-BP486</f>
        <v>0</v>
      </c>
      <c r="BR486" s="64"/>
      <c r="BS486" s="64"/>
      <c r="BT486" s="15"/>
      <c r="BU486" s="15"/>
      <c r="BV486" s="15"/>
      <c r="BW486" s="15"/>
    </row>
    <row r="487" spans="1:75" s="16" customFormat="1" ht="96.75" customHeight="1">
      <c r="A487" s="66" t="s">
        <v>389</v>
      </c>
      <c r="B487" s="72" t="s">
        <v>154</v>
      </c>
      <c r="C487" s="72" t="s">
        <v>138</v>
      </c>
      <c r="D487" s="73" t="s">
        <v>395</v>
      </c>
      <c r="E487" s="72" t="s">
        <v>384</v>
      </c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8"/>
      <c r="AW487" s="68"/>
      <c r="AX487" s="60"/>
      <c r="AY487" s="60"/>
      <c r="AZ487" s="67"/>
      <c r="BA487" s="64"/>
      <c r="BB487" s="64"/>
      <c r="BC487" s="64"/>
      <c r="BD487" s="68"/>
      <c r="BE487" s="68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>
        <f>BR487-BP487</f>
        <v>1500</v>
      </c>
      <c r="BR487" s="64">
        <v>1500</v>
      </c>
      <c r="BS487" s="64">
        <v>2100</v>
      </c>
      <c r="BT487" s="15"/>
      <c r="BU487" s="15"/>
      <c r="BV487" s="15"/>
      <c r="BW487" s="15"/>
    </row>
    <row r="488" spans="1:75" s="16" customFormat="1" ht="52.5" customHeight="1">
      <c r="A488" s="66" t="s">
        <v>484</v>
      </c>
      <c r="B488" s="72" t="s">
        <v>154</v>
      </c>
      <c r="C488" s="72" t="s">
        <v>138</v>
      </c>
      <c r="D488" s="73" t="s">
        <v>367</v>
      </c>
      <c r="E488" s="72"/>
      <c r="F488" s="64">
        <f aca="true" t="shared" si="350" ref="F488:U488">F489</f>
        <v>4856</v>
      </c>
      <c r="G488" s="64">
        <f t="shared" si="350"/>
        <v>309</v>
      </c>
      <c r="H488" s="64">
        <f t="shared" si="350"/>
        <v>5165</v>
      </c>
      <c r="I488" s="64">
        <f t="shared" si="350"/>
        <v>0</v>
      </c>
      <c r="J488" s="64">
        <f t="shared" si="350"/>
        <v>5552</v>
      </c>
      <c r="K488" s="64">
        <f t="shared" si="350"/>
        <v>0</v>
      </c>
      <c r="L488" s="64">
        <f t="shared" si="350"/>
        <v>0</v>
      </c>
      <c r="M488" s="64">
        <f t="shared" si="350"/>
        <v>5552</v>
      </c>
      <c r="N488" s="64">
        <f t="shared" si="350"/>
        <v>-1461</v>
      </c>
      <c r="O488" s="64">
        <f t="shared" si="350"/>
        <v>4091</v>
      </c>
      <c r="P488" s="64">
        <f t="shared" si="350"/>
        <v>0</v>
      </c>
      <c r="Q488" s="64">
        <f t="shared" si="350"/>
        <v>4091</v>
      </c>
      <c r="R488" s="64">
        <f t="shared" si="350"/>
        <v>0</v>
      </c>
      <c r="S488" s="64">
        <f t="shared" si="350"/>
        <v>0</v>
      </c>
      <c r="T488" s="64">
        <f t="shared" si="350"/>
        <v>4091</v>
      </c>
      <c r="U488" s="64">
        <f t="shared" si="350"/>
        <v>4091</v>
      </c>
      <c r="V488" s="64">
        <f aca="true" t="shared" si="351" ref="V488:AH488">V489</f>
        <v>0</v>
      </c>
      <c r="W488" s="64">
        <f t="shared" si="351"/>
        <v>0</v>
      </c>
      <c r="X488" s="64">
        <f t="shared" si="351"/>
        <v>4091</v>
      </c>
      <c r="Y488" s="64">
        <f t="shared" si="351"/>
        <v>4091</v>
      </c>
      <c r="Z488" s="64">
        <f t="shared" si="351"/>
        <v>0</v>
      </c>
      <c r="AA488" s="64">
        <f t="shared" si="351"/>
        <v>4091</v>
      </c>
      <c r="AB488" s="64">
        <f t="shared" si="351"/>
        <v>4091</v>
      </c>
      <c r="AC488" s="64">
        <f t="shared" si="351"/>
        <v>0</v>
      </c>
      <c r="AD488" s="64">
        <f t="shared" si="351"/>
        <v>0</v>
      </c>
      <c r="AE488" s="64"/>
      <c r="AF488" s="64">
        <f t="shared" si="351"/>
        <v>4091</v>
      </c>
      <c r="AG488" s="64">
        <f t="shared" si="351"/>
        <v>0</v>
      </c>
      <c r="AH488" s="64">
        <f t="shared" si="351"/>
        <v>4091</v>
      </c>
      <c r="AI488" s="64">
        <f aca="true" t="shared" si="352" ref="AI488:AY488">AI489</f>
        <v>0</v>
      </c>
      <c r="AJ488" s="64">
        <f t="shared" si="352"/>
        <v>0</v>
      </c>
      <c r="AK488" s="64">
        <f t="shared" si="352"/>
        <v>4091</v>
      </c>
      <c r="AL488" s="64">
        <f t="shared" si="352"/>
        <v>0</v>
      </c>
      <c r="AM488" s="64">
        <f t="shared" si="352"/>
        <v>4091</v>
      </c>
      <c r="AN488" s="64">
        <f t="shared" si="352"/>
        <v>-4091</v>
      </c>
      <c r="AO488" s="64">
        <f t="shared" si="352"/>
        <v>0</v>
      </c>
      <c r="AP488" s="64">
        <f t="shared" si="352"/>
        <v>0</v>
      </c>
      <c r="AQ488" s="64">
        <f t="shared" si="352"/>
        <v>0</v>
      </c>
      <c r="AR488" s="64">
        <f t="shared" si="352"/>
        <v>0</v>
      </c>
      <c r="AS488" s="64">
        <f t="shared" si="352"/>
        <v>0</v>
      </c>
      <c r="AT488" s="64">
        <f t="shared" si="352"/>
        <v>0</v>
      </c>
      <c r="AU488" s="64">
        <f t="shared" si="352"/>
        <v>0</v>
      </c>
      <c r="AV488" s="68"/>
      <c r="AW488" s="68"/>
      <c r="AX488" s="64">
        <f t="shared" si="352"/>
        <v>0</v>
      </c>
      <c r="AY488" s="64">
        <f t="shared" si="352"/>
        <v>0</v>
      </c>
      <c r="AZ488" s="67">
        <f>AZ489</f>
        <v>561</v>
      </c>
      <c r="BA488" s="64">
        <f>BA489</f>
        <v>2182</v>
      </c>
      <c r="BB488" s="64">
        <f>BB489</f>
        <v>561</v>
      </c>
      <c r="BC488" s="64">
        <f>BC489</f>
        <v>2182</v>
      </c>
      <c r="BD488" s="68"/>
      <c r="BE488" s="68"/>
      <c r="BF488" s="64">
        <f aca="true" t="shared" si="353" ref="BF488:BN488">BF489</f>
        <v>561</v>
      </c>
      <c r="BG488" s="64">
        <f t="shared" si="353"/>
        <v>2182</v>
      </c>
      <c r="BH488" s="64">
        <f t="shared" si="353"/>
        <v>0</v>
      </c>
      <c r="BI488" s="64">
        <f t="shared" si="353"/>
        <v>0</v>
      </c>
      <c r="BJ488" s="64">
        <f t="shared" si="353"/>
        <v>561</v>
      </c>
      <c r="BK488" s="64">
        <f t="shared" si="353"/>
        <v>2182</v>
      </c>
      <c r="BL488" s="64">
        <f t="shared" si="353"/>
        <v>0</v>
      </c>
      <c r="BM488" s="64">
        <f t="shared" si="353"/>
        <v>0</v>
      </c>
      <c r="BN488" s="64">
        <f t="shared" si="353"/>
        <v>561</v>
      </c>
      <c r="BO488" s="64"/>
      <c r="BP488" s="64">
        <f>BP489</f>
        <v>2182</v>
      </c>
      <c r="BQ488" s="64">
        <f>BQ489+BQ490+BQ491+BQ492</f>
        <v>2098</v>
      </c>
      <c r="BR488" s="64">
        <f>BR489+BR490+BR491+BR492</f>
        <v>4280</v>
      </c>
      <c r="BS488" s="64">
        <f>BS489+BS490+BS491+BS492</f>
        <v>5280</v>
      </c>
      <c r="BT488" s="15"/>
      <c r="BU488" s="15"/>
      <c r="BV488" s="15"/>
      <c r="BW488" s="15"/>
    </row>
    <row r="489" spans="1:75" s="16" customFormat="1" ht="72.75" customHeight="1">
      <c r="A489" s="66" t="s">
        <v>140</v>
      </c>
      <c r="B489" s="72" t="s">
        <v>154</v>
      </c>
      <c r="C489" s="72" t="s">
        <v>138</v>
      </c>
      <c r="D489" s="73" t="s">
        <v>367</v>
      </c>
      <c r="E489" s="72" t="s">
        <v>141</v>
      </c>
      <c r="F489" s="64">
        <v>4856</v>
      </c>
      <c r="G489" s="64">
        <f>H489-F489</f>
        <v>309</v>
      </c>
      <c r="H489" s="75">
        <v>5165</v>
      </c>
      <c r="I489" s="75"/>
      <c r="J489" s="75">
        <v>5552</v>
      </c>
      <c r="K489" s="76"/>
      <c r="L489" s="76"/>
      <c r="M489" s="64">
        <v>5552</v>
      </c>
      <c r="N489" s="64">
        <f>O489-M489</f>
        <v>-1461</v>
      </c>
      <c r="O489" s="64">
        <v>4091</v>
      </c>
      <c r="P489" s="64"/>
      <c r="Q489" s="64">
        <v>4091</v>
      </c>
      <c r="R489" s="68"/>
      <c r="S489" s="68"/>
      <c r="T489" s="64">
        <f>O489+R489</f>
        <v>4091</v>
      </c>
      <c r="U489" s="64">
        <f>Q489+S489</f>
        <v>4091</v>
      </c>
      <c r="V489" s="68"/>
      <c r="W489" s="68"/>
      <c r="X489" s="64">
        <f>T489+V489</f>
        <v>4091</v>
      </c>
      <c r="Y489" s="64">
        <f>U489+W489</f>
        <v>4091</v>
      </c>
      <c r="Z489" s="68"/>
      <c r="AA489" s="64">
        <f>X489+Z489</f>
        <v>4091</v>
      </c>
      <c r="AB489" s="64">
        <f>Y489</f>
        <v>4091</v>
      </c>
      <c r="AC489" s="68"/>
      <c r="AD489" s="68"/>
      <c r="AE489" s="68"/>
      <c r="AF489" s="64">
        <f>AA489+AC489</f>
        <v>4091</v>
      </c>
      <c r="AG489" s="68"/>
      <c r="AH489" s="64">
        <f>AB489</f>
        <v>4091</v>
      </c>
      <c r="AI489" s="68"/>
      <c r="AJ489" s="68"/>
      <c r="AK489" s="64">
        <f>AF489+AI489</f>
        <v>4091</v>
      </c>
      <c r="AL489" s="64">
        <f>AG489</f>
        <v>0</v>
      </c>
      <c r="AM489" s="64">
        <f>AH489+AJ489</f>
        <v>4091</v>
      </c>
      <c r="AN489" s="64">
        <f>AO489-AM489</f>
        <v>-4091</v>
      </c>
      <c r="AO489" s="64"/>
      <c r="AP489" s="64"/>
      <c r="AQ489" s="64"/>
      <c r="AR489" s="64"/>
      <c r="AS489" s="68"/>
      <c r="AT489" s="64">
        <f>AO489+AR489</f>
        <v>0</v>
      </c>
      <c r="AU489" s="64">
        <f>AQ489+AS489</f>
        <v>0</v>
      </c>
      <c r="AV489" s="68"/>
      <c r="AW489" s="68"/>
      <c r="AX489" s="64">
        <f>AR489+AU489</f>
        <v>0</v>
      </c>
      <c r="AY489" s="64">
        <f>AT489+AV489</f>
        <v>0</v>
      </c>
      <c r="AZ489" s="67">
        <v>561</v>
      </c>
      <c r="BA489" s="64">
        <f>682+1500</f>
        <v>2182</v>
      </c>
      <c r="BB489" s="64">
        <f>AX489+AZ489</f>
        <v>561</v>
      </c>
      <c r="BC489" s="64">
        <f>AY489+BA489</f>
        <v>2182</v>
      </c>
      <c r="BD489" s="68"/>
      <c r="BE489" s="68"/>
      <c r="BF489" s="64">
        <f>BB489+BD489</f>
        <v>561</v>
      </c>
      <c r="BG489" s="64">
        <f>BC489+BE489</f>
        <v>2182</v>
      </c>
      <c r="BH489" s="68"/>
      <c r="BI489" s="68"/>
      <c r="BJ489" s="64">
        <f>BB489+BH489</f>
        <v>561</v>
      </c>
      <c r="BK489" s="64">
        <f>BC489+BI489</f>
        <v>2182</v>
      </c>
      <c r="BL489" s="68"/>
      <c r="BM489" s="68"/>
      <c r="BN489" s="64">
        <f>BJ489+BL489</f>
        <v>561</v>
      </c>
      <c r="BO489" s="64"/>
      <c r="BP489" s="64">
        <f>BK489+BM489</f>
        <v>2182</v>
      </c>
      <c r="BQ489" s="64">
        <f>BR489-BP489</f>
        <v>-2182</v>
      </c>
      <c r="BR489" s="68"/>
      <c r="BS489" s="68"/>
      <c r="BT489" s="15"/>
      <c r="BU489" s="15"/>
      <c r="BV489" s="15"/>
      <c r="BW489" s="15"/>
    </row>
    <row r="490" spans="1:75" s="16" customFormat="1" ht="98.25" customHeight="1" hidden="1">
      <c r="A490" s="66" t="s">
        <v>387</v>
      </c>
      <c r="B490" s="72" t="s">
        <v>154</v>
      </c>
      <c r="C490" s="72" t="s">
        <v>138</v>
      </c>
      <c r="D490" s="73" t="s">
        <v>367</v>
      </c>
      <c r="E490" s="72" t="s">
        <v>396</v>
      </c>
      <c r="F490" s="64"/>
      <c r="G490" s="64"/>
      <c r="H490" s="75"/>
      <c r="I490" s="75"/>
      <c r="J490" s="75"/>
      <c r="K490" s="76"/>
      <c r="L490" s="76"/>
      <c r="M490" s="64"/>
      <c r="N490" s="64"/>
      <c r="O490" s="64"/>
      <c r="P490" s="64"/>
      <c r="Q490" s="64"/>
      <c r="R490" s="68"/>
      <c r="S490" s="68"/>
      <c r="T490" s="64"/>
      <c r="U490" s="64"/>
      <c r="V490" s="68"/>
      <c r="W490" s="68"/>
      <c r="X490" s="64"/>
      <c r="Y490" s="64"/>
      <c r="Z490" s="68"/>
      <c r="AA490" s="64"/>
      <c r="AB490" s="64"/>
      <c r="AC490" s="68"/>
      <c r="AD490" s="68"/>
      <c r="AE490" s="68"/>
      <c r="AF490" s="64"/>
      <c r="AG490" s="68"/>
      <c r="AH490" s="64"/>
      <c r="AI490" s="68"/>
      <c r="AJ490" s="68"/>
      <c r="AK490" s="64"/>
      <c r="AL490" s="64"/>
      <c r="AM490" s="64"/>
      <c r="AN490" s="64"/>
      <c r="AO490" s="64"/>
      <c r="AP490" s="64"/>
      <c r="AQ490" s="64"/>
      <c r="AR490" s="64"/>
      <c r="AS490" s="68"/>
      <c r="AT490" s="64"/>
      <c r="AU490" s="64"/>
      <c r="AV490" s="68"/>
      <c r="AW490" s="68"/>
      <c r="AX490" s="64"/>
      <c r="AY490" s="64"/>
      <c r="AZ490" s="67"/>
      <c r="BA490" s="64"/>
      <c r="BB490" s="64"/>
      <c r="BC490" s="64"/>
      <c r="BD490" s="68"/>
      <c r="BE490" s="68"/>
      <c r="BF490" s="64"/>
      <c r="BG490" s="64"/>
      <c r="BH490" s="68"/>
      <c r="BI490" s="68"/>
      <c r="BJ490" s="64"/>
      <c r="BK490" s="64"/>
      <c r="BL490" s="68"/>
      <c r="BM490" s="68"/>
      <c r="BN490" s="64"/>
      <c r="BO490" s="64"/>
      <c r="BP490" s="64"/>
      <c r="BQ490" s="64">
        <f>BR490-BP490</f>
        <v>0</v>
      </c>
      <c r="BR490" s="64"/>
      <c r="BS490" s="64"/>
      <c r="BT490" s="15"/>
      <c r="BU490" s="15"/>
      <c r="BV490" s="15"/>
      <c r="BW490" s="15"/>
    </row>
    <row r="491" spans="1:75" s="16" customFormat="1" ht="96.75" customHeight="1">
      <c r="A491" s="66" t="s">
        <v>389</v>
      </c>
      <c r="B491" s="72" t="s">
        <v>154</v>
      </c>
      <c r="C491" s="72" t="s">
        <v>138</v>
      </c>
      <c r="D491" s="73" t="s">
        <v>367</v>
      </c>
      <c r="E491" s="72" t="s">
        <v>384</v>
      </c>
      <c r="F491" s="64"/>
      <c r="G491" s="64"/>
      <c r="H491" s="75"/>
      <c r="I491" s="75"/>
      <c r="J491" s="75"/>
      <c r="K491" s="76"/>
      <c r="L491" s="76"/>
      <c r="M491" s="64"/>
      <c r="N491" s="64"/>
      <c r="O491" s="64"/>
      <c r="P491" s="64"/>
      <c r="Q491" s="64"/>
      <c r="R491" s="68"/>
      <c r="S491" s="68"/>
      <c r="T491" s="64"/>
      <c r="U491" s="64"/>
      <c r="V491" s="68"/>
      <c r="W491" s="68"/>
      <c r="X491" s="64"/>
      <c r="Y491" s="64"/>
      <c r="Z491" s="68"/>
      <c r="AA491" s="64"/>
      <c r="AB491" s="64"/>
      <c r="AC491" s="68"/>
      <c r="AD491" s="68"/>
      <c r="AE491" s="68"/>
      <c r="AF491" s="64"/>
      <c r="AG491" s="68"/>
      <c r="AH491" s="64"/>
      <c r="AI491" s="68"/>
      <c r="AJ491" s="68"/>
      <c r="AK491" s="64"/>
      <c r="AL491" s="64"/>
      <c r="AM491" s="64"/>
      <c r="AN491" s="64"/>
      <c r="AO491" s="64"/>
      <c r="AP491" s="64"/>
      <c r="AQ491" s="64"/>
      <c r="AR491" s="64"/>
      <c r="AS491" s="68"/>
      <c r="AT491" s="64"/>
      <c r="AU491" s="64"/>
      <c r="AV491" s="68"/>
      <c r="AW491" s="68"/>
      <c r="AX491" s="64"/>
      <c r="AY491" s="64"/>
      <c r="AZ491" s="67"/>
      <c r="BA491" s="64"/>
      <c r="BB491" s="64"/>
      <c r="BC491" s="64"/>
      <c r="BD491" s="68"/>
      <c r="BE491" s="68"/>
      <c r="BF491" s="64"/>
      <c r="BG491" s="64"/>
      <c r="BH491" s="68"/>
      <c r="BI491" s="68"/>
      <c r="BJ491" s="64"/>
      <c r="BK491" s="64"/>
      <c r="BL491" s="68"/>
      <c r="BM491" s="68"/>
      <c r="BN491" s="64"/>
      <c r="BO491" s="64"/>
      <c r="BP491" s="64"/>
      <c r="BQ491" s="64">
        <f>BR491-BP491</f>
        <v>1480</v>
      </c>
      <c r="BR491" s="64">
        <v>1480</v>
      </c>
      <c r="BS491" s="64">
        <v>2480</v>
      </c>
      <c r="BT491" s="15"/>
      <c r="BU491" s="15"/>
      <c r="BV491" s="15"/>
      <c r="BW491" s="15"/>
    </row>
    <row r="492" spans="1:75" s="16" customFormat="1" ht="150" customHeight="1">
      <c r="A492" s="120" t="s">
        <v>485</v>
      </c>
      <c r="B492" s="72" t="s">
        <v>154</v>
      </c>
      <c r="C492" s="72" t="s">
        <v>138</v>
      </c>
      <c r="D492" s="73" t="s">
        <v>287</v>
      </c>
      <c r="E492" s="72"/>
      <c r="F492" s="64"/>
      <c r="G492" s="64"/>
      <c r="H492" s="75"/>
      <c r="I492" s="75"/>
      <c r="J492" s="75"/>
      <c r="K492" s="76"/>
      <c r="L492" s="76"/>
      <c r="M492" s="64"/>
      <c r="N492" s="64"/>
      <c r="O492" s="64"/>
      <c r="P492" s="64"/>
      <c r="Q492" s="64"/>
      <c r="R492" s="68"/>
      <c r="S492" s="68"/>
      <c r="T492" s="64"/>
      <c r="U492" s="64"/>
      <c r="V492" s="68"/>
      <c r="W492" s="68"/>
      <c r="X492" s="64"/>
      <c r="Y492" s="64"/>
      <c r="Z492" s="68"/>
      <c r="AA492" s="64"/>
      <c r="AB492" s="64"/>
      <c r="AC492" s="68"/>
      <c r="AD492" s="68"/>
      <c r="AE492" s="68"/>
      <c r="AF492" s="64"/>
      <c r="AG492" s="68"/>
      <c r="AH492" s="64"/>
      <c r="AI492" s="68"/>
      <c r="AJ492" s="68"/>
      <c r="AK492" s="64"/>
      <c r="AL492" s="64"/>
      <c r="AM492" s="64"/>
      <c r="AN492" s="64"/>
      <c r="AO492" s="64"/>
      <c r="AP492" s="64"/>
      <c r="AQ492" s="64"/>
      <c r="AR492" s="64"/>
      <c r="AS492" s="68"/>
      <c r="AT492" s="64"/>
      <c r="AU492" s="64"/>
      <c r="AV492" s="68"/>
      <c r="AW492" s="68"/>
      <c r="AX492" s="64"/>
      <c r="AY492" s="64"/>
      <c r="AZ492" s="67"/>
      <c r="BA492" s="64"/>
      <c r="BB492" s="64"/>
      <c r="BC492" s="64"/>
      <c r="BD492" s="68"/>
      <c r="BE492" s="68"/>
      <c r="BF492" s="64"/>
      <c r="BG492" s="64"/>
      <c r="BH492" s="68"/>
      <c r="BI492" s="68"/>
      <c r="BJ492" s="64"/>
      <c r="BK492" s="64"/>
      <c r="BL492" s="68"/>
      <c r="BM492" s="68"/>
      <c r="BN492" s="64"/>
      <c r="BO492" s="64"/>
      <c r="BP492" s="64"/>
      <c r="BQ492" s="64">
        <f>BQ493</f>
        <v>2800</v>
      </c>
      <c r="BR492" s="64">
        <f>BR493</f>
        <v>2800</v>
      </c>
      <c r="BS492" s="64">
        <f>BS493</f>
        <v>2800</v>
      </c>
      <c r="BT492" s="15"/>
      <c r="BU492" s="15"/>
      <c r="BV492" s="15"/>
      <c r="BW492" s="15"/>
    </row>
    <row r="493" spans="1:75" s="16" customFormat="1" ht="104.25" customHeight="1">
      <c r="A493" s="66" t="s">
        <v>387</v>
      </c>
      <c r="B493" s="72" t="s">
        <v>154</v>
      </c>
      <c r="C493" s="72" t="s">
        <v>138</v>
      </c>
      <c r="D493" s="73" t="s">
        <v>287</v>
      </c>
      <c r="E493" s="72" t="s">
        <v>396</v>
      </c>
      <c r="F493" s="64"/>
      <c r="G493" s="64"/>
      <c r="H493" s="75"/>
      <c r="I493" s="75"/>
      <c r="J493" s="75"/>
      <c r="K493" s="76"/>
      <c r="L493" s="76"/>
      <c r="M493" s="64"/>
      <c r="N493" s="64"/>
      <c r="O493" s="64"/>
      <c r="P493" s="64"/>
      <c r="Q493" s="64"/>
      <c r="R493" s="68"/>
      <c r="S493" s="68"/>
      <c r="T493" s="64"/>
      <c r="U493" s="64"/>
      <c r="V493" s="68"/>
      <c r="W493" s="68"/>
      <c r="X493" s="64"/>
      <c r="Y493" s="64"/>
      <c r="Z493" s="68"/>
      <c r="AA493" s="64"/>
      <c r="AB493" s="64"/>
      <c r="AC493" s="68"/>
      <c r="AD493" s="68"/>
      <c r="AE493" s="68"/>
      <c r="AF493" s="64"/>
      <c r="AG493" s="68"/>
      <c r="AH493" s="64"/>
      <c r="AI493" s="68"/>
      <c r="AJ493" s="68"/>
      <c r="AK493" s="64"/>
      <c r="AL493" s="64"/>
      <c r="AM493" s="64"/>
      <c r="AN493" s="64"/>
      <c r="AO493" s="64"/>
      <c r="AP493" s="64"/>
      <c r="AQ493" s="64"/>
      <c r="AR493" s="64"/>
      <c r="AS493" s="68"/>
      <c r="AT493" s="64"/>
      <c r="AU493" s="64"/>
      <c r="AV493" s="68"/>
      <c r="AW493" s="68"/>
      <c r="AX493" s="64"/>
      <c r="AY493" s="64"/>
      <c r="AZ493" s="67"/>
      <c r="BA493" s="64"/>
      <c r="BB493" s="64"/>
      <c r="BC493" s="64"/>
      <c r="BD493" s="68"/>
      <c r="BE493" s="68"/>
      <c r="BF493" s="64"/>
      <c r="BG493" s="64"/>
      <c r="BH493" s="68"/>
      <c r="BI493" s="68"/>
      <c r="BJ493" s="64"/>
      <c r="BK493" s="64"/>
      <c r="BL493" s="68"/>
      <c r="BM493" s="68"/>
      <c r="BN493" s="64"/>
      <c r="BO493" s="64"/>
      <c r="BP493" s="64"/>
      <c r="BQ493" s="64">
        <f>BR493-BP493</f>
        <v>2800</v>
      </c>
      <c r="BR493" s="64">
        <v>2800</v>
      </c>
      <c r="BS493" s="64">
        <v>2800</v>
      </c>
      <c r="BT493" s="15"/>
      <c r="BU493" s="15"/>
      <c r="BV493" s="15"/>
      <c r="BW493" s="15"/>
    </row>
    <row r="494" spans="1:75" s="16" customFormat="1" ht="88.5" customHeight="1">
      <c r="A494" s="66" t="s">
        <v>412</v>
      </c>
      <c r="B494" s="72" t="s">
        <v>154</v>
      </c>
      <c r="C494" s="72" t="s">
        <v>138</v>
      </c>
      <c r="D494" s="73" t="s">
        <v>397</v>
      </c>
      <c r="E494" s="72"/>
      <c r="F494" s="64"/>
      <c r="G494" s="64"/>
      <c r="H494" s="75"/>
      <c r="I494" s="75"/>
      <c r="J494" s="75"/>
      <c r="K494" s="76"/>
      <c r="L494" s="76"/>
      <c r="M494" s="64"/>
      <c r="N494" s="64"/>
      <c r="O494" s="64"/>
      <c r="P494" s="64"/>
      <c r="Q494" s="64"/>
      <c r="R494" s="68"/>
      <c r="S494" s="68"/>
      <c r="T494" s="64"/>
      <c r="U494" s="64"/>
      <c r="V494" s="68"/>
      <c r="W494" s="68"/>
      <c r="X494" s="64"/>
      <c r="Y494" s="64"/>
      <c r="Z494" s="68"/>
      <c r="AA494" s="64"/>
      <c r="AB494" s="64"/>
      <c r="AC494" s="68"/>
      <c r="AD494" s="68"/>
      <c r="AE494" s="68"/>
      <c r="AF494" s="64"/>
      <c r="AG494" s="68"/>
      <c r="AH494" s="64"/>
      <c r="AI494" s="68"/>
      <c r="AJ494" s="68"/>
      <c r="AK494" s="64"/>
      <c r="AL494" s="64"/>
      <c r="AM494" s="64"/>
      <c r="AN494" s="64"/>
      <c r="AO494" s="64"/>
      <c r="AP494" s="64"/>
      <c r="AQ494" s="64"/>
      <c r="AR494" s="64"/>
      <c r="AS494" s="68"/>
      <c r="AT494" s="64"/>
      <c r="AU494" s="64"/>
      <c r="AV494" s="68"/>
      <c r="AW494" s="68"/>
      <c r="AX494" s="64"/>
      <c r="AY494" s="64"/>
      <c r="AZ494" s="67"/>
      <c r="BA494" s="64"/>
      <c r="BB494" s="64"/>
      <c r="BC494" s="64"/>
      <c r="BD494" s="68"/>
      <c r="BE494" s="68"/>
      <c r="BF494" s="64"/>
      <c r="BG494" s="64"/>
      <c r="BH494" s="68"/>
      <c r="BI494" s="68"/>
      <c r="BJ494" s="64"/>
      <c r="BK494" s="64"/>
      <c r="BL494" s="68"/>
      <c r="BM494" s="68"/>
      <c r="BN494" s="64"/>
      <c r="BO494" s="64"/>
      <c r="BP494" s="64"/>
      <c r="BQ494" s="64">
        <f>BQ495</f>
        <v>1500</v>
      </c>
      <c r="BR494" s="64">
        <f>BR495</f>
        <v>1500</v>
      </c>
      <c r="BS494" s="64">
        <f>BS495</f>
        <v>0</v>
      </c>
      <c r="BT494" s="15"/>
      <c r="BU494" s="15"/>
      <c r="BV494" s="15"/>
      <c r="BW494" s="15"/>
    </row>
    <row r="495" spans="1:75" s="16" customFormat="1" ht="96.75" customHeight="1">
      <c r="A495" s="66" t="s">
        <v>390</v>
      </c>
      <c r="B495" s="72" t="s">
        <v>154</v>
      </c>
      <c r="C495" s="72" t="s">
        <v>138</v>
      </c>
      <c r="D495" s="73" t="s">
        <v>397</v>
      </c>
      <c r="E495" s="72" t="s">
        <v>415</v>
      </c>
      <c r="F495" s="64"/>
      <c r="G495" s="64"/>
      <c r="H495" s="75"/>
      <c r="I495" s="75"/>
      <c r="J495" s="75"/>
      <c r="K495" s="76"/>
      <c r="L495" s="76"/>
      <c r="M495" s="64"/>
      <c r="N495" s="64"/>
      <c r="O495" s="64"/>
      <c r="P495" s="64"/>
      <c r="Q495" s="64"/>
      <c r="R495" s="68"/>
      <c r="S495" s="68"/>
      <c r="T495" s="64"/>
      <c r="U495" s="64"/>
      <c r="V495" s="68"/>
      <c r="W495" s="68"/>
      <c r="X495" s="64"/>
      <c r="Y495" s="64"/>
      <c r="Z495" s="68"/>
      <c r="AA495" s="64"/>
      <c r="AB495" s="64"/>
      <c r="AC495" s="68"/>
      <c r="AD495" s="68"/>
      <c r="AE495" s="68"/>
      <c r="AF495" s="64"/>
      <c r="AG495" s="68"/>
      <c r="AH495" s="64"/>
      <c r="AI495" s="68"/>
      <c r="AJ495" s="68"/>
      <c r="AK495" s="64"/>
      <c r="AL495" s="64"/>
      <c r="AM495" s="64"/>
      <c r="AN495" s="64"/>
      <c r="AO495" s="64"/>
      <c r="AP495" s="64"/>
      <c r="AQ495" s="64"/>
      <c r="AR495" s="64"/>
      <c r="AS495" s="68"/>
      <c r="AT495" s="64"/>
      <c r="AU495" s="64"/>
      <c r="AV495" s="68"/>
      <c r="AW495" s="68"/>
      <c r="AX495" s="64"/>
      <c r="AY495" s="64"/>
      <c r="AZ495" s="67"/>
      <c r="BA495" s="64"/>
      <c r="BB495" s="64"/>
      <c r="BC495" s="64"/>
      <c r="BD495" s="68"/>
      <c r="BE495" s="68"/>
      <c r="BF495" s="64"/>
      <c r="BG495" s="64"/>
      <c r="BH495" s="68"/>
      <c r="BI495" s="68"/>
      <c r="BJ495" s="64"/>
      <c r="BK495" s="64"/>
      <c r="BL495" s="68"/>
      <c r="BM495" s="68"/>
      <c r="BN495" s="64"/>
      <c r="BO495" s="64"/>
      <c r="BP495" s="64"/>
      <c r="BQ495" s="64">
        <f>BR495-BP495</f>
        <v>1500</v>
      </c>
      <c r="BR495" s="64">
        <v>1500</v>
      </c>
      <c r="BS495" s="64"/>
      <c r="BT495" s="15"/>
      <c r="BU495" s="15"/>
      <c r="BV495" s="15"/>
      <c r="BW495" s="15"/>
    </row>
    <row r="496" spans="1:75" s="16" customFormat="1" ht="16.5">
      <c r="A496" s="66"/>
      <c r="B496" s="72"/>
      <c r="C496" s="72"/>
      <c r="D496" s="73"/>
      <c r="E496" s="72"/>
      <c r="F496" s="141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4"/>
      <c r="AL496" s="64"/>
      <c r="AM496" s="64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7"/>
      <c r="BR496" s="68"/>
      <c r="BS496" s="68"/>
      <c r="BT496" s="15"/>
      <c r="BU496" s="15"/>
      <c r="BV496" s="15"/>
      <c r="BW496" s="15"/>
    </row>
    <row r="497" spans="1:75" s="16" customFormat="1" ht="56.25" customHeight="1" hidden="1">
      <c r="A497" s="57" t="s">
        <v>177</v>
      </c>
      <c r="B497" s="58" t="s">
        <v>154</v>
      </c>
      <c r="C497" s="58" t="s">
        <v>151</v>
      </c>
      <c r="D497" s="70"/>
      <c r="E497" s="58"/>
      <c r="F497" s="60">
        <f aca="true" t="shared" si="354" ref="F497:V498">F498</f>
        <v>780</v>
      </c>
      <c r="G497" s="60">
        <f t="shared" si="354"/>
        <v>-113</v>
      </c>
      <c r="H497" s="60">
        <f t="shared" si="354"/>
        <v>667</v>
      </c>
      <c r="I497" s="60">
        <f t="shared" si="354"/>
        <v>0</v>
      </c>
      <c r="J497" s="60">
        <f t="shared" si="354"/>
        <v>715</v>
      </c>
      <c r="K497" s="60">
        <f t="shared" si="354"/>
        <v>0</v>
      </c>
      <c r="L497" s="60">
        <f t="shared" si="354"/>
        <v>0</v>
      </c>
      <c r="M497" s="60">
        <f t="shared" si="354"/>
        <v>715</v>
      </c>
      <c r="N497" s="60">
        <f t="shared" si="354"/>
        <v>-319</v>
      </c>
      <c r="O497" s="60">
        <f t="shared" si="354"/>
        <v>396</v>
      </c>
      <c r="P497" s="60">
        <f t="shared" si="354"/>
        <v>0</v>
      </c>
      <c r="Q497" s="60">
        <f t="shared" si="354"/>
        <v>396</v>
      </c>
      <c r="R497" s="60">
        <f t="shared" si="354"/>
        <v>0</v>
      </c>
      <c r="S497" s="60">
        <f t="shared" si="354"/>
        <v>0</v>
      </c>
      <c r="T497" s="60">
        <f t="shared" si="354"/>
        <v>396</v>
      </c>
      <c r="U497" s="60">
        <f t="shared" si="354"/>
        <v>396</v>
      </c>
      <c r="V497" s="60">
        <f t="shared" si="354"/>
        <v>0</v>
      </c>
      <c r="W497" s="60">
        <f aca="true" t="shared" si="355" ref="V497:AK498">W498</f>
        <v>0</v>
      </c>
      <c r="X497" s="60">
        <f t="shared" si="355"/>
        <v>396</v>
      </c>
      <c r="Y497" s="60">
        <f t="shared" si="355"/>
        <v>396</v>
      </c>
      <c r="Z497" s="60">
        <f t="shared" si="355"/>
        <v>0</v>
      </c>
      <c r="AA497" s="60">
        <f t="shared" si="355"/>
        <v>396</v>
      </c>
      <c r="AB497" s="60">
        <f t="shared" si="355"/>
        <v>396</v>
      </c>
      <c r="AC497" s="60">
        <f t="shared" si="355"/>
        <v>0</v>
      </c>
      <c r="AD497" s="60">
        <f t="shared" si="355"/>
        <v>0</v>
      </c>
      <c r="AE497" s="60"/>
      <c r="AF497" s="60">
        <f t="shared" si="355"/>
        <v>396</v>
      </c>
      <c r="AG497" s="60">
        <f t="shared" si="355"/>
        <v>0</v>
      </c>
      <c r="AH497" s="60">
        <f t="shared" si="355"/>
        <v>396</v>
      </c>
      <c r="AI497" s="60">
        <f t="shared" si="355"/>
        <v>0</v>
      </c>
      <c r="AJ497" s="60">
        <f t="shared" si="355"/>
        <v>0</v>
      </c>
      <c r="AK497" s="60">
        <f t="shared" si="355"/>
        <v>396</v>
      </c>
      <c r="AL497" s="60">
        <f aca="true" t="shared" si="356" ref="AI497:AY498">AL498</f>
        <v>0</v>
      </c>
      <c r="AM497" s="60">
        <f t="shared" si="356"/>
        <v>396</v>
      </c>
      <c r="AN497" s="60">
        <f t="shared" si="356"/>
        <v>-396</v>
      </c>
      <c r="AO497" s="60">
        <f t="shared" si="356"/>
        <v>0</v>
      </c>
      <c r="AP497" s="60">
        <f t="shared" si="356"/>
        <v>0</v>
      </c>
      <c r="AQ497" s="60">
        <f t="shared" si="356"/>
        <v>0</v>
      </c>
      <c r="AR497" s="60">
        <f t="shared" si="356"/>
        <v>0</v>
      </c>
      <c r="AS497" s="60">
        <f t="shared" si="356"/>
        <v>0</v>
      </c>
      <c r="AT497" s="60">
        <f t="shared" si="356"/>
        <v>0</v>
      </c>
      <c r="AU497" s="60">
        <f t="shared" si="356"/>
        <v>0</v>
      </c>
      <c r="AV497" s="68"/>
      <c r="AW497" s="68"/>
      <c r="AX497" s="60">
        <f t="shared" si="356"/>
        <v>0</v>
      </c>
      <c r="AY497" s="60">
        <f t="shared" si="356"/>
        <v>0</v>
      </c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7"/>
      <c r="BR497" s="68"/>
      <c r="BS497" s="68"/>
      <c r="BT497" s="15"/>
      <c r="BU497" s="15"/>
      <c r="BV497" s="15"/>
      <c r="BW497" s="15"/>
    </row>
    <row r="498" spans="1:75" s="14" customFormat="1" ht="33" customHeight="1" hidden="1">
      <c r="A498" s="66" t="s">
        <v>93</v>
      </c>
      <c r="B498" s="72" t="s">
        <v>154</v>
      </c>
      <c r="C498" s="72" t="s">
        <v>151</v>
      </c>
      <c r="D498" s="73" t="s">
        <v>94</v>
      </c>
      <c r="E498" s="72"/>
      <c r="F498" s="64">
        <f t="shared" si="354"/>
        <v>780</v>
      </c>
      <c r="G498" s="64">
        <f t="shared" si="354"/>
        <v>-113</v>
      </c>
      <c r="H498" s="64">
        <f t="shared" si="354"/>
        <v>667</v>
      </c>
      <c r="I498" s="64">
        <f t="shared" si="354"/>
        <v>0</v>
      </c>
      <c r="J498" s="64">
        <f t="shared" si="354"/>
        <v>715</v>
      </c>
      <c r="K498" s="64">
        <f t="shared" si="354"/>
        <v>0</v>
      </c>
      <c r="L498" s="64">
        <f t="shared" si="354"/>
        <v>0</v>
      </c>
      <c r="M498" s="64">
        <f t="shared" si="354"/>
        <v>715</v>
      </c>
      <c r="N498" s="64">
        <f t="shared" si="354"/>
        <v>-319</v>
      </c>
      <c r="O498" s="64">
        <f t="shared" si="354"/>
        <v>396</v>
      </c>
      <c r="P498" s="64">
        <f t="shared" si="354"/>
        <v>0</v>
      </c>
      <c r="Q498" s="64">
        <f t="shared" si="354"/>
        <v>396</v>
      </c>
      <c r="R498" s="64">
        <f t="shared" si="354"/>
        <v>0</v>
      </c>
      <c r="S498" s="64">
        <f t="shared" si="354"/>
        <v>0</v>
      </c>
      <c r="T498" s="64">
        <f t="shared" si="354"/>
        <v>396</v>
      </c>
      <c r="U498" s="64">
        <f t="shared" si="354"/>
        <v>396</v>
      </c>
      <c r="V498" s="64">
        <f t="shared" si="355"/>
        <v>0</v>
      </c>
      <c r="W498" s="64">
        <f t="shared" si="355"/>
        <v>0</v>
      </c>
      <c r="X498" s="64">
        <f t="shared" si="355"/>
        <v>396</v>
      </c>
      <c r="Y498" s="64">
        <f t="shared" si="355"/>
        <v>396</v>
      </c>
      <c r="Z498" s="64">
        <f t="shared" si="355"/>
        <v>0</v>
      </c>
      <c r="AA498" s="64">
        <f t="shared" si="355"/>
        <v>396</v>
      </c>
      <c r="AB498" s="64">
        <f t="shared" si="355"/>
        <v>396</v>
      </c>
      <c r="AC498" s="64">
        <f t="shared" si="355"/>
        <v>0</v>
      </c>
      <c r="AD498" s="64">
        <f t="shared" si="355"/>
        <v>0</v>
      </c>
      <c r="AE498" s="64"/>
      <c r="AF498" s="64">
        <f t="shared" si="355"/>
        <v>396</v>
      </c>
      <c r="AG498" s="64">
        <f t="shared" si="355"/>
        <v>0</v>
      </c>
      <c r="AH498" s="64">
        <f t="shared" si="355"/>
        <v>396</v>
      </c>
      <c r="AI498" s="64">
        <f t="shared" si="356"/>
        <v>0</v>
      </c>
      <c r="AJ498" s="64">
        <f t="shared" si="356"/>
        <v>0</v>
      </c>
      <c r="AK498" s="64">
        <f t="shared" si="356"/>
        <v>396</v>
      </c>
      <c r="AL498" s="64">
        <f t="shared" si="356"/>
        <v>0</v>
      </c>
      <c r="AM498" s="64">
        <f t="shared" si="356"/>
        <v>396</v>
      </c>
      <c r="AN498" s="64">
        <f t="shared" si="356"/>
        <v>-396</v>
      </c>
      <c r="AO498" s="64">
        <f t="shared" si="356"/>
        <v>0</v>
      </c>
      <c r="AP498" s="64">
        <f t="shared" si="356"/>
        <v>0</v>
      </c>
      <c r="AQ498" s="64">
        <f t="shared" si="356"/>
        <v>0</v>
      </c>
      <c r="AR498" s="64">
        <f t="shared" si="356"/>
        <v>0</v>
      </c>
      <c r="AS498" s="64">
        <f t="shared" si="356"/>
        <v>0</v>
      </c>
      <c r="AT498" s="64">
        <f t="shared" si="356"/>
        <v>0</v>
      </c>
      <c r="AU498" s="64">
        <f t="shared" si="356"/>
        <v>0</v>
      </c>
      <c r="AV498" s="65"/>
      <c r="AW498" s="65"/>
      <c r="AX498" s="64">
        <f t="shared" si="356"/>
        <v>0</v>
      </c>
      <c r="AY498" s="64">
        <f t="shared" si="356"/>
        <v>0</v>
      </c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87"/>
      <c r="BR498" s="65"/>
      <c r="BS498" s="65"/>
      <c r="BT498" s="13"/>
      <c r="BU498" s="13"/>
      <c r="BV498" s="13"/>
      <c r="BW498" s="13"/>
    </row>
    <row r="499" spans="1:75" s="16" customFormat="1" ht="66" customHeight="1" hidden="1">
      <c r="A499" s="66" t="s">
        <v>140</v>
      </c>
      <c r="B499" s="72" t="s">
        <v>154</v>
      </c>
      <c r="C499" s="72" t="s">
        <v>151</v>
      </c>
      <c r="D499" s="73" t="s">
        <v>94</v>
      </c>
      <c r="E499" s="72" t="s">
        <v>141</v>
      </c>
      <c r="F499" s="64">
        <v>780</v>
      </c>
      <c r="G499" s="64">
        <f>H499-F499</f>
        <v>-113</v>
      </c>
      <c r="H499" s="75">
        <v>667</v>
      </c>
      <c r="I499" s="75"/>
      <c r="J499" s="75">
        <v>715</v>
      </c>
      <c r="K499" s="76"/>
      <c r="L499" s="76"/>
      <c r="M499" s="64">
        <v>715</v>
      </c>
      <c r="N499" s="64">
        <f>O499-M499</f>
        <v>-319</v>
      </c>
      <c r="O499" s="64">
        <v>396</v>
      </c>
      <c r="P499" s="64"/>
      <c r="Q499" s="64">
        <v>396</v>
      </c>
      <c r="R499" s="68"/>
      <c r="S499" s="68"/>
      <c r="T499" s="64">
        <f>O499+R499</f>
        <v>396</v>
      </c>
      <c r="U499" s="64">
        <f>Q499+S499</f>
        <v>396</v>
      </c>
      <c r="V499" s="68"/>
      <c r="W499" s="68"/>
      <c r="X499" s="64">
        <f>T499+V499</f>
        <v>396</v>
      </c>
      <c r="Y499" s="64">
        <f>U499+W499</f>
        <v>396</v>
      </c>
      <c r="Z499" s="68"/>
      <c r="AA499" s="64">
        <f>X499+Z499</f>
        <v>396</v>
      </c>
      <c r="AB499" s="64">
        <f>Y499</f>
        <v>396</v>
      </c>
      <c r="AC499" s="68"/>
      <c r="AD499" s="68"/>
      <c r="AE499" s="68"/>
      <c r="AF499" s="64">
        <f>AA499+AC499</f>
        <v>396</v>
      </c>
      <c r="AG499" s="68"/>
      <c r="AH499" s="64">
        <f>AB499</f>
        <v>396</v>
      </c>
      <c r="AI499" s="68"/>
      <c r="AJ499" s="68"/>
      <c r="AK499" s="64">
        <f>AF499+AI499</f>
        <v>396</v>
      </c>
      <c r="AL499" s="64">
        <f>AG499</f>
        <v>0</v>
      </c>
      <c r="AM499" s="64">
        <f>AH499+AJ499</f>
        <v>396</v>
      </c>
      <c r="AN499" s="64">
        <f>AO499-AM499</f>
        <v>-396</v>
      </c>
      <c r="AO499" s="67"/>
      <c r="AP499" s="67"/>
      <c r="AQ499" s="67"/>
      <c r="AR499" s="67"/>
      <c r="AS499" s="68"/>
      <c r="AT499" s="64">
        <f>AO499+AR499</f>
        <v>0</v>
      </c>
      <c r="AU499" s="64">
        <f>AQ499+AS499</f>
        <v>0</v>
      </c>
      <c r="AV499" s="68"/>
      <c r="AW499" s="68"/>
      <c r="AX499" s="64">
        <f>AR499+AU499</f>
        <v>0</v>
      </c>
      <c r="AY499" s="64">
        <f>AT499+AV499</f>
        <v>0</v>
      </c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7"/>
      <c r="BR499" s="68"/>
      <c r="BS499" s="68"/>
      <c r="BT499" s="15"/>
      <c r="BU499" s="15"/>
      <c r="BV499" s="15"/>
      <c r="BW499" s="15"/>
    </row>
    <row r="500" spans="1:71" ht="15" hidden="1">
      <c r="A500" s="91"/>
      <c r="B500" s="92"/>
      <c r="C500" s="92"/>
      <c r="D500" s="93"/>
      <c r="E500" s="92"/>
      <c r="F500" s="44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7"/>
      <c r="AL500" s="47"/>
      <c r="AM500" s="47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8"/>
      <c r="BR500" s="46"/>
      <c r="BS500" s="46"/>
    </row>
    <row r="501" spans="1:75" s="8" customFormat="1" ht="29.25" customHeight="1">
      <c r="A501" s="49" t="s">
        <v>356</v>
      </c>
      <c r="B501" s="50" t="s">
        <v>97</v>
      </c>
      <c r="C501" s="50"/>
      <c r="D501" s="51"/>
      <c r="E501" s="50"/>
      <c r="F501" s="131" t="e">
        <f aca="true" t="shared" si="357" ref="F501:AD501">F503+F511+F522+F527+F533+F565</f>
        <v>#REF!</v>
      </c>
      <c r="G501" s="131" t="e">
        <f t="shared" si="357"/>
        <v>#REF!</v>
      </c>
      <c r="H501" s="131" t="e">
        <f t="shared" si="357"/>
        <v>#REF!</v>
      </c>
      <c r="I501" s="131" t="e">
        <f t="shared" si="357"/>
        <v>#REF!</v>
      </c>
      <c r="J501" s="131" t="e">
        <f t="shared" si="357"/>
        <v>#REF!</v>
      </c>
      <c r="K501" s="131" t="e">
        <f t="shared" si="357"/>
        <v>#REF!</v>
      </c>
      <c r="L501" s="131" t="e">
        <f t="shared" si="357"/>
        <v>#REF!</v>
      </c>
      <c r="M501" s="131" t="e">
        <f t="shared" si="357"/>
        <v>#REF!</v>
      </c>
      <c r="N501" s="131" t="e">
        <f t="shared" si="357"/>
        <v>#REF!</v>
      </c>
      <c r="O501" s="131" t="e">
        <f t="shared" si="357"/>
        <v>#REF!</v>
      </c>
      <c r="P501" s="131" t="e">
        <f t="shared" si="357"/>
        <v>#REF!</v>
      </c>
      <c r="Q501" s="131" t="e">
        <f t="shared" si="357"/>
        <v>#REF!</v>
      </c>
      <c r="R501" s="131" t="e">
        <f t="shared" si="357"/>
        <v>#REF!</v>
      </c>
      <c r="S501" s="131" t="e">
        <f t="shared" si="357"/>
        <v>#REF!</v>
      </c>
      <c r="T501" s="131" t="e">
        <f t="shared" si="357"/>
        <v>#REF!</v>
      </c>
      <c r="U501" s="131" t="e">
        <f t="shared" si="357"/>
        <v>#REF!</v>
      </c>
      <c r="V501" s="131" t="e">
        <f t="shared" si="357"/>
        <v>#REF!</v>
      </c>
      <c r="W501" s="131" t="e">
        <f t="shared" si="357"/>
        <v>#REF!</v>
      </c>
      <c r="X501" s="131" t="e">
        <f t="shared" si="357"/>
        <v>#REF!</v>
      </c>
      <c r="Y501" s="131" t="e">
        <f t="shared" si="357"/>
        <v>#REF!</v>
      </c>
      <c r="Z501" s="131" t="e">
        <f t="shared" si="357"/>
        <v>#REF!</v>
      </c>
      <c r="AA501" s="131" t="e">
        <f t="shared" si="357"/>
        <v>#REF!</v>
      </c>
      <c r="AB501" s="131" t="e">
        <f t="shared" si="357"/>
        <v>#REF!</v>
      </c>
      <c r="AC501" s="131" t="e">
        <f t="shared" si="357"/>
        <v>#REF!</v>
      </c>
      <c r="AD501" s="131" t="e">
        <f t="shared" si="357"/>
        <v>#REF!</v>
      </c>
      <c r="AE501" s="131"/>
      <c r="AF501" s="131" t="e">
        <f aca="true" t="shared" si="358" ref="AF501:AM501">AF503+AF511+AF522+AF527+AF533+AF565</f>
        <v>#REF!</v>
      </c>
      <c r="AG501" s="131" t="e">
        <f t="shared" si="358"/>
        <v>#REF!</v>
      </c>
      <c r="AH501" s="131" t="e">
        <f t="shared" si="358"/>
        <v>#REF!</v>
      </c>
      <c r="AI501" s="131" t="e">
        <f t="shared" si="358"/>
        <v>#REF!</v>
      </c>
      <c r="AJ501" s="131" t="e">
        <f t="shared" si="358"/>
        <v>#REF!</v>
      </c>
      <c r="AK501" s="131" t="e">
        <f t="shared" si="358"/>
        <v>#REF!</v>
      </c>
      <c r="AL501" s="131" t="e">
        <f t="shared" si="358"/>
        <v>#REF!</v>
      </c>
      <c r="AM501" s="131" t="e">
        <f t="shared" si="358"/>
        <v>#REF!</v>
      </c>
      <c r="AN501" s="131">
        <f aca="true" t="shared" si="359" ref="AN501:BC501">AN503+AN511+AN522+AN527+AN533+AN565+AN547</f>
        <v>73235</v>
      </c>
      <c r="AO501" s="131">
        <f t="shared" si="359"/>
        <v>976028</v>
      </c>
      <c r="AP501" s="131">
        <f t="shared" si="359"/>
        <v>0</v>
      </c>
      <c r="AQ501" s="131">
        <f t="shared" si="359"/>
        <v>974131</v>
      </c>
      <c r="AR501" s="131">
        <f t="shared" si="359"/>
        <v>0</v>
      </c>
      <c r="AS501" s="131">
        <f t="shared" si="359"/>
        <v>0</v>
      </c>
      <c r="AT501" s="131">
        <f t="shared" si="359"/>
        <v>976028</v>
      </c>
      <c r="AU501" s="131">
        <f t="shared" si="359"/>
        <v>974131</v>
      </c>
      <c r="AV501" s="131">
        <f t="shared" si="359"/>
        <v>-9490</v>
      </c>
      <c r="AW501" s="131">
        <f t="shared" si="359"/>
        <v>-2421</v>
      </c>
      <c r="AX501" s="131">
        <f t="shared" si="359"/>
        <v>966538</v>
      </c>
      <c r="AY501" s="131">
        <f t="shared" si="359"/>
        <v>971710</v>
      </c>
      <c r="AZ501" s="131">
        <f t="shared" si="359"/>
        <v>0</v>
      </c>
      <c r="BA501" s="131">
        <f t="shared" si="359"/>
        <v>0</v>
      </c>
      <c r="BB501" s="131">
        <f t="shared" si="359"/>
        <v>966538</v>
      </c>
      <c r="BC501" s="131">
        <f t="shared" si="359"/>
        <v>971710</v>
      </c>
      <c r="BD501" s="53"/>
      <c r="BE501" s="53"/>
      <c r="BF501" s="131">
        <f aca="true" t="shared" si="360" ref="BF501:BN501">BF503+BF511+BF522+BF527+BF533+BF565+BF547</f>
        <v>966538</v>
      </c>
      <c r="BG501" s="131">
        <f t="shared" si="360"/>
        <v>971710</v>
      </c>
      <c r="BH501" s="131">
        <f t="shared" si="360"/>
        <v>6500</v>
      </c>
      <c r="BI501" s="131">
        <f t="shared" si="360"/>
        <v>2400</v>
      </c>
      <c r="BJ501" s="131">
        <f t="shared" si="360"/>
        <v>973038</v>
      </c>
      <c r="BK501" s="131">
        <f t="shared" si="360"/>
        <v>974110</v>
      </c>
      <c r="BL501" s="131">
        <f t="shared" si="360"/>
        <v>0</v>
      </c>
      <c r="BM501" s="131">
        <f t="shared" si="360"/>
        <v>0</v>
      </c>
      <c r="BN501" s="131">
        <f t="shared" si="360"/>
        <v>973038</v>
      </c>
      <c r="BO501" s="131"/>
      <c r="BP501" s="131">
        <f>BP503+BP511+BP522+BP527+BP533+BP565+BP547</f>
        <v>974110</v>
      </c>
      <c r="BQ501" s="131">
        <f>BQ503+BQ511+BQ522+BQ527+BQ533+BQ565+BQ547</f>
        <v>-628461</v>
      </c>
      <c r="BR501" s="131">
        <f>BR503+BR511+BR522+BR527+BR533+BR565+BR547</f>
        <v>345649</v>
      </c>
      <c r="BS501" s="131">
        <f>BS503+BS511+BS522+BS527+BS533+BS565+BS547</f>
        <v>348738</v>
      </c>
      <c r="BT501" s="7"/>
      <c r="BU501" s="7"/>
      <c r="BV501" s="7"/>
      <c r="BW501" s="7"/>
    </row>
    <row r="502" spans="1:71" ht="19.5" customHeight="1">
      <c r="A502" s="91"/>
      <c r="B502" s="92"/>
      <c r="C502" s="92"/>
      <c r="D502" s="93"/>
      <c r="E502" s="92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8"/>
      <c r="BR502" s="46"/>
      <c r="BS502" s="46"/>
    </row>
    <row r="503" spans="1:75" s="12" customFormat="1" ht="28.5" customHeight="1">
      <c r="A503" s="57" t="s">
        <v>171</v>
      </c>
      <c r="B503" s="58" t="s">
        <v>148</v>
      </c>
      <c r="C503" s="58" t="s">
        <v>130</v>
      </c>
      <c r="D503" s="70"/>
      <c r="E503" s="58"/>
      <c r="F503" s="71">
        <f aca="true" t="shared" si="361" ref="F503:O503">F504+F506</f>
        <v>456040</v>
      </c>
      <c r="G503" s="71">
        <f t="shared" si="361"/>
        <v>183629</v>
      </c>
      <c r="H503" s="71">
        <f t="shared" si="361"/>
        <v>639669</v>
      </c>
      <c r="I503" s="71">
        <f t="shared" si="361"/>
        <v>0</v>
      </c>
      <c r="J503" s="71">
        <f t="shared" si="361"/>
        <v>710554</v>
      </c>
      <c r="K503" s="71">
        <f t="shared" si="361"/>
        <v>0</v>
      </c>
      <c r="L503" s="71">
        <f t="shared" si="361"/>
        <v>0</v>
      </c>
      <c r="M503" s="71">
        <f t="shared" si="361"/>
        <v>710554</v>
      </c>
      <c r="N503" s="71">
        <f t="shared" si="361"/>
        <v>-352038</v>
      </c>
      <c r="O503" s="71">
        <f t="shared" si="361"/>
        <v>358516</v>
      </c>
      <c r="P503" s="71">
        <f aca="true" t="shared" si="362" ref="P503:U503">P504+P506</f>
        <v>0</v>
      </c>
      <c r="Q503" s="71">
        <f t="shared" si="362"/>
        <v>383048</v>
      </c>
      <c r="R503" s="71">
        <f t="shared" si="362"/>
        <v>0</v>
      </c>
      <c r="S503" s="71">
        <f t="shared" si="362"/>
        <v>0</v>
      </c>
      <c r="T503" s="71">
        <f t="shared" si="362"/>
        <v>358516</v>
      </c>
      <c r="U503" s="71">
        <f t="shared" si="362"/>
        <v>383048</v>
      </c>
      <c r="V503" s="71">
        <f aca="true" t="shared" si="363" ref="V503:AB503">V504+V506</f>
        <v>0</v>
      </c>
      <c r="W503" s="71">
        <f t="shared" si="363"/>
        <v>0</v>
      </c>
      <c r="X503" s="71">
        <f t="shared" si="363"/>
        <v>358516</v>
      </c>
      <c r="Y503" s="71">
        <f t="shared" si="363"/>
        <v>383048</v>
      </c>
      <c r="Z503" s="71">
        <f t="shared" si="363"/>
        <v>0</v>
      </c>
      <c r="AA503" s="71">
        <f t="shared" si="363"/>
        <v>358516</v>
      </c>
      <c r="AB503" s="71">
        <f t="shared" si="363"/>
        <v>383048</v>
      </c>
      <c r="AC503" s="71">
        <f>AC504+AC506</f>
        <v>0</v>
      </c>
      <c r="AD503" s="71">
        <f>AD504+AD506</f>
        <v>0</v>
      </c>
      <c r="AE503" s="71"/>
      <c r="AF503" s="71">
        <f aca="true" t="shared" si="364" ref="AF503:AM503">AF504+AF506</f>
        <v>358516</v>
      </c>
      <c r="AG503" s="71">
        <f t="shared" si="364"/>
        <v>0</v>
      </c>
      <c r="AH503" s="71">
        <f t="shared" si="364"/>
        <v>383048</v>
      </c>
      <c r="AI503" s="71">
        <f t="shared" si="364"/>
        <v>0</v>
      </c>
      <c r="AJ503" s="71">
        <f t="shared" si="364"/>
        <v>0</v>
      </c>
      <c r="AK503" s="71">
        <f t="shared" si="364"/>
        <v>358516</v>
      </c>
      <c r="AL503" s="71">
        <f t="shared" si="364"/>
        <v>0</v>
      </c>
      <c r="AM503" s="71">
        <f t="shared" si="364"/>
        <v>383048</v>
      </c>
      <c r="AN503" s="71">
        <f aca="true" t="shared" si="365" ref="AN503:AV503">AN504+AN506</f>
        <v>19424</v>
      </c>
      <c r="AO503" s="71">
        <f t="shared" si="365"/>
        <v>402472</v>
      </c>
      <c r="AP503" s="71">
        <f t="shared" si="365"/>
        <v>0</v>
      </c>
      <c r="AQ503" s="71">
        <f t="shared" si="365"/>
        <v>405778</v>
      </c>
      <c r="AR503" s="71">
        <f t="shared" si="365"/>
        <v>0</v>
      </c>
      <c r="AS503" s="71">
        <f t="shared" si="365"/>
        <v>0</v>
      </c>
      <c r="AT503" s="71">
        <f t="shared" si="365"/>
        <v>402472</v>
      </c>
      <c r="AU503" s="71">
        <f t="shared" si="365"/>
        <v>405778</v>
      </c>
      <c r="AV503" s="71">
        <f t="shared" si="365"/>
        <v>-6199</v>
      </c>
      <c r="AW503" s="71">
        <f aca="true" t="shared" si="366" ref="AW503:BC503">AW504+AW506</f>
        <v>-6706</v>
      </c>
      <c r="AX503" s="71">
        <f t="shared" si="366"/>
        <v>396273</v>
      </c>
      <c r="AY503" s="71">
        <f t="shared" si="366"/>
        <v>399072</v>
      </c>
      <c r="AZ503" s="71">
        <f t="shared" si="366"/>
        <v>0</v>
      </c>
      <c r="BA503" s="71">
        <f t="shared" si="366"/>
        <v>0</v>
      </c>
      <c r="BB503" s="71">
        <f t="shared" si="366"/>
        <v>396273</v>
      </c>
      <c r="BC503" s="71">
        <f t="shared" si="366"/>
        <v>399072</v>
      </c>
      <c r="BD503" s="61"/>
      <c r="BE503" s="61"/>
      <c r="BF503" s="71">
        <f aca="true" t="shared" si="367" ref="BF503:BP503">BF504+BF506</f>
        <v>396273</v>
      </c>
      <c r="BG503" s="71">
        <f t="shared" si="367"/>
        <v>399072</v>
      </c>
      <c r="BH503" s="71">
        <f>BH504+BH506</f>
        <v>0</v>
      </c>
      <c r="BI503" s="71">
        <f>BI504+BI506</f>
        <v>0</v>
      </c>
      <c r="BJ503" s="71">
        <f>BJ504+BJ506</f>
        <v>396273</v>
      </c>
      <c r="BK503" s="71">
        <f>BK504+BK506</f>
        <v>399072</v>
      </c>
      <c r="BL503" s="71">
        <f t="shared" si="367"/>
        <v>0</v>
      </c>
      <c r="BM503" s="71">
        <f t="shared" si="367"/>
        <v>0</v>
      </c>
      <c r="BN503" s="71">
        <f t="shared" si="367"/>
        <v>396273</v>
      </c>
      <c r="BO503" s="71"/>
      <c r="BP503" s="71">
        <f t="shared" si="367"/>
        <v>399072</v>
      </c>
      <c r="BQ503" s="71">
        <f>BQ504+BQ506</f>
        <v>-288936</v>
      </c>
      <c r="BR503" s="71">
        <f>BR504+BR506</f>
        <v>110136</v>
      </c>
      <c r="BS503" s="71">
        <f>BS504+BS506</f>
        <v>110136</v>
      </c>
      <c r="BT503" s="11"/>
      <c r="BU503" s="11"/>
      <c r="BV503" s="11"/>
      <c r="BW503" s="11"/>
    </row>
    <row r="504" spans="1:75" s="12" customFormat="1" ht="50.25" hidden="1">
      <c r="A504" s="66" t="s">
        <v>152</v>
      </c>
      <c r="B504" s="72" t="s">
        <v>148</v>
      </c>
      <c r="C504" s="72" t="s">
        <v>130</v>
      </c>
      <c r="D504" s="73" t="s">
        <v>42</v>
      </c>
      <c r="E504" s="72"/>
      <c r="F504" s="74">
        <f aca="true" t="shared" si="368" ref="F504:AH504">F505</f>
        <v>10425</v>
      </c>
      <c r="G504" s="74">
        <f t="shared" si="368"/>
        <v>5711</v>
      </c>
      <c r="H504" s="74">
        <f t="shared" si="368"/>
        <v>16136</v>
      </c>
      <c r="I504" s="74">
        <f t="shared" si="368"/>
        <v>0</v>
      </c>
      <c r="J504" s="74">
        <f t="shared" si="368"/>
        <v>14288</v>
      </c>
      <c r="K504" s="74">
        <f t="shared" si="368"/>
        <v>0</v>
      </c>
      <c r="L504" s="74">
        <f t="shared" si="368"/>
        <v>0</v>
      </c>
      <c r="M504" s="74">
        <f t="shared" si="368"/>
        <v>14288</v>
      </c>
      <c r="N504" s="74">
        <f t="shared" si="368"/>
        <v>-14288</v>
      </c>
      <c r="O504" s="74">
        <f t="shared" si="368"/>
        <v>0</v>
      </c>
      <c r="P504" s="74">
        <f t="shared" si="368"/>
        <v>0</v>
      </c>
      <c r="Q504" s="74">
        <f t="shared" si="368"/>
        <v>0</v>
      </c>
      <c r="R504" s="74">
        <f t="shared" si="368"/>
        <v>0</v>
      </c>
      <c r="S504" s="74">
        <f t="shared" si="368"/>
        <v>0</v>
      </c>
      <c r="T504" s="74">
        <f t="shared" si="368"/>
        <v>0</v>
      </c>
      <c r="U504" s="74">
        <f t="shared" si="368"/>
        <v>0</v>
      </c>
      <c r="V504" s="74">
        <f t="shared" si="368"/>
        <v>0</v>
      </c>
      <c r="W504" s="74">
        <f t="shared" si="368"/>
        <v>0</v>
      </c>
      <c r="X504" s="74">
        <f t="shared" si="368"/>
        <v>0</v>
      </c>
      <c r="Y504" s="74">
        <f t="shared" si="368"/>
        <v>0</v>
      </c>
      <c r="Z504" s="74">
        <f t="shared" si="368"/>
        <v>0</v>
      </c>
      <c r="AA504" s="74">
        <f t="shared" si="368"/>
        <v>0</v>
      </c>
      <c r="AB504" s="74">
        <f t="shared" si="368"/>
        <v>0</v>
      </c>
      <c r="AC504" s="74">
        <f t="shared" si="368"/>
        <v>0</v>
      </c>
      <c r="AD504" s="74">
        <f t="shared" si="368"/>
        <v>0</v>
      </c>
      <c r="AE504" s="74"/>
      <c r="AF504" s="74">
        <f t="shared" si="368"/>
        <v>0</v>
      </c>
      <c r="AG504" s="74">
        <f t="shared" si="368"/>
        <v>0</v>
      </c>
      <c r="AH504" s="74">
        <f t="shared" si="368"/>
        <v>0</v>
      </c>
      <c r="AI504" s="61"/>
      <c r="AJ504" s="61"/>
      <c r="AK504" s="109"/>
      <c r="AL504" s="109"/>
      <c r="AM504" s="109"/>
      <c r="AN504" s="64">
        <f aca="true" t="shared" si="369" ref="AN504:AY504">AN505</f>
        <v>3400</v>
      </c>
      <c r="AO504" s="64">
        <f t="shared" si="369"/>
        <v>3400</v>
      </c>
      <c r="AP504" s="61">
        <f t="shared" si="369"/>
        <v>0</v>
      </c>
      <c r="AQ504" s="64">
        <f t="shared" si="369"/>
        <v>6706</v>
      </c>
      <c r="AR504" s="64">
        <f t="shared" si="369"/>
        <v>0</v>
      </c>
      <c r="AS504" s="64">
        <f t="shared" si="369"/>
        <v>0</v>
      </c>
      <c r="AT504" s="64">
        <f t="shared" si="369"/>
        <v>3400</v>
      </c>
      <c r="AU504" s="64">
        <f t="shared" si="369"/>
        <v>6706</v>
      </c>
      <c r="AV504" s="64">
        <f t="shared" si="369"/>
        <v>-3400</v>
      </c>
      <c r="AW504" s="64">
        <f t="shared" si="369"/>
        <v>-6706</v>
      </c>
      <c r="AX504" s="64">
        <f t="shared" si="369"/>
        <v>0</v>
      </c>
      <c r="AY504" s="64">
        <f t="shared" si="369"/>
        <v>0</v>
      </c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  <c r="BJ504" s="61"/>
      <c r="BK504" s="61"/>
      <c r="BL504" s="61"/>
      <c r="BM504" s="61"/>
      <c r="BN504" s="61"/>
      <c r="BO504" s="61"/>
      <c r="BP504" s="61"/>
      <c r="BQ504" s="90"/>
      <c r="BR504" s="61"/>
      <c r="BS504" s="61"/>
      <c r="BT504" s="11"/>
      <c r="BU504" s="11"/>
      <c r="BV504" s="11"/>
      <c r="BW504" s="11"/>
    </row>
    <row r="505" spans="1:75" s="12" customFormat="1" ht="99.75" hidden="1">
      <c r="A505" s="66" t="s">
        <v>240</v>
      </c>
      <c r="B505" s="72" t="s">
        <v>148</v>
      </c>
      <c r="C505" s="72" t="s">
        <v>130</v>
      </c>
      <c r="D505" s="73" t="s">
        <v>42</v>
      </c>
      <c r="E505" s="72" t="s">
        <v>153</v>
      </c>
      <c r="F505" s="64">
        <v>10425</v>
      </c>
      <c r="G505" s="64">
        <f>H505-F505</f>
        <v>5711</v>
      </c>
      <c r="H505" s="64">
        <v>16136</v>
      </c>
      <c r="I505" s="64"/>
      <c r="J505" s="64">
        <v>14288</v>
      </c>
      <c r="K505" s="85"/>
      <c r="L505" s="85"/>
      <c r="M505" s="64">
        <v>14288</v>
      </c>
      <c r="N505" s="64">
        <f>O505-M505</f>
        <v>-14288</v>
      </c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1"/>
      <c r="AJ505" s="61"/>
      <c r="AK505" s="109"/>
      <c r="AL505" s="109"/>
      <c r="AM505" s="109"/>
      <c r="AN505" s="64">
        <f>AO505-AM505</f>
        <v>3400</v>
      </c>
      <c r="AO505" s="64">
        <v>3400</v>
      </c>
      <c r="AP505" s="61"/>
      <c r="AQ505" s="64">
        <v>6706</v>
      </c>
      <c r="AR505" s="64"/>
      <c r="AS505" s="61"/>
      <c r="AT505" s="64">
        <f>AO505+AR505</f>
        <v>3400</v>
      </c>
      <c r="AU505" s="64">
        <f>AQ505+AS505</f>
        <v>6706</v>
      </c>
      <c r="AV505" s="64">
        <v>-3400</v>
      </c>
      <c r="AW505" s="64">
        <v>-6706</v>
      </c>
      <c r="AX505" s="64">
        <f>AT505+AV505</f>
        <v>0</v>
      </c>
      <c r="AY505" s="64">
        <f>AU505+AW505</f>
        <v>0</v>
      </c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  <c r="BJ505" s="61"/>
      <c r="BK505" s="61"/>
      <c r="BL505" s="61"/>
      <c r="BM505" s="61"/>
      <c r="BN505" s="61"/>
      <c r="BO505" s="61"/>
      <c r="BP505" s="61"/>
      <c r="BQ505" s="90"/>
      <c r="BR505" s="61"/>
      <c r="BS505" s="61"/>
      <c r="BT505" s="11"/>
      <c r="BU505" s="11"/>
      <c r="BV505" s="11"/>
      <c r="BW505" s="11"/>
    </row>
    <row r="506" spans="1:75" s="14" customFormat="1" ht="38.25" customHeight="1">
      <c r="A506" s="66" t="s">
        <v>372</v>
      </c>
      <c r="B506" s="72" t="s">
        <v>148</v>
      </c>
      <c r="C506" s="72" t="s">
        <v>130</v>
      </c>
      <c r="D506" s="73" t="s">
        <v>100</v>
      </c>
      <c r="E506" s="72"/>
      <c r="F506" s="74">
        <f aca="true" t="shared" si="370" ref="F506:BC506">F507</f>
        <v>445615</v>
      </c>
      <c r="G506" s="74">
        <f t="shared" si="370"/>
        <v>177918</v>
      </c>
      <c r="H506" s="74">
        <f t="shared" si="370"/>
        <v>623533</v>
      </c>
      <c r="I506" s="74">
        <f t="shared" si="370"/>
        <v>0</v>
      </c>
      <c r="J506" s="74">
        <f t="shared" si="370"/>
        <v>696266</v>
      </c>
      <c r="K506" s="74">
        <f t="shared" si="370"/>
        <v>0</v>
      </c>
      <c r="L506" s="74">
        <f t="shared" si="370"/>
        <v>0</v>
      </c>
      <c r="M506" s="74">
        <f t="shared" si="370"/>
        <v>696266</v>
      </c>
      <c r="N506" s="74">
        <f t="shared" si="370"/>
        <v>-337750</v>
      </c>
      <c r="O506" s="74">
        <f t="shared" si="370"/>
        <v>358516</v>
      </c>
      <c r="P506" s="74">
        <f t="shared" si="370"/>
        <v>0</v>
      </c>
      <c r="Q506" s="74">
        <f t="shared" si="370"/>
        <v>383048</v>
      </c>
      <c r="R506" s="74">
        <f t="shared" si="370"/>
        <v>0</v>
      </c>
      <c r="S506" s="74">
        <f t="shared" si="370"/>
        <v>0</v>
      </c>
      <c r="T506" s="74">
        <f t="shared" si="370"/>
        <v>358516</v>
      </c>
      <c r="U506" s="74">
        <f t="shared" si="370"/>
        <v>383048</v>
      </c>
      <c r="V506" s="74">
        <f t="shared" si="370"/>
        <v>0</v>
      </c>
      <c r="W506" s="74">
        <f t="shared" si="370"/>
        <v>0</v>
      </c>
      <c r="X506" s="74">
        <f t="shared" si="370"/>
        <v>358516</v>
      </c>
      <c r="Y506" s="74">
        <f t="shared" si="370"/>
        <v>383048</v>
      </c>
      <c r="Z506" s="74">
        <f t="shared" si="370"/>
        <v>0</v>
      </c>
      <c r="AA506" s="74">
        <f t="shared" si="370"/>
        <v>358516</v>
      </c>
      <c r="AB506" s="74">
        <f t="shared" si="370"/>
        <v>383048</v>
      </c>
      <c r="AC506" s="74">
        <f t="shared" si="370"/>
        <v>0</v>
      </c>
      <c r="AD506" s="74">
        <f t="shared" si="370"/>
        <v>0</v>
      </c>
      <c r="AE506" s="74"/>
      <c r="AF506" s="74">
        <f t="shared" si="370"/>
        <v>358516</v>
      </c>
      <c r="AG506" s="74">
        <f t="shared" si="370"/>
        <v>0</v>
      </c>
      <c r="AH506" s="74">
        <f t="shared" si="370"/>
        <v>383048</v>
      </c>
      <c r="AI506" s="74">
        <f t="shared" si="370"/>
        <v>0</v>
      </c>
      <c r="AJ506" s="74">
        <f t="shared" si="370"/>
        <v>0</v>
      </c>
      <c r="AK506" s="74">
        <f t="shared" si="370"/>
        <v>358516</v>
      </c>
      <c r="AL506" s="74">
        <f t="shared" si="370"/>
        <v>0</v>
      </c>
      <c r="AM506" s="74">
        <f t="shared" si="370"/>
        <v>383048</v>
      </c>
      <c r="AN506" s="74">
        <f t="shared" si="370"/>
        <v>16024</v>
      </c>
      <c r="AO506" s="74">
        <f t="shared" si="370"/>
        <v>399072</v>
      </c>
      <c r="AP506" s="74">
        <f t="shared" si="370"/>
        <v>0</v>
      </c>
      <c r="AQ506" s="74">
        <f t="shared" si="370"/>
        <v>399072</v>
      </c>
      <c r="AR506" s="74">
        <f t="shared" si="370"/>
        <v>0</v>
      </c>
      <c r="AS506" s="74">
        <f t="shared" si="370"/>
        <v>0</v>
      </c>
      <c r="AT506" s="74">
        <f t="shared" si="370"/>
        <v>399072</v>
      </c>
      <c r="AU506" s="74">
        <f t="shared" si="370"/>
        <v>399072</v>
      </c>
      <c r="AV506" s="74">
        <f t="shared" si="370"/>
        <v>-2799</v>
      </c>
      <c r="AW506" s="74">
        <f t="shared" si="370"/>
        <v>0</v>
      </c>
      <c r="AX506" s="74">
        <f t="shared" si="370"/>
        <v>396273</v>
      </c>
      <c r="AY506" s="74">
        <f t="shared" si="370"/>
        <v>399072</v>
      </c>
      <c r="AZ506" s="74">
        <f t="shared" si="370"/>
        <v>0</v>
      </c>
      <c r="BA506" s="74">
        <f t="shared" si="370"/>
        <v>0</v>
      </c>
      <c r="BB506" s="74">
        <f t="shared" si="370"/>
        <v>396273</v>
      </c>
      <c r="BC506" s="74">
        <f t="shared" si="370"/>
        <v>399072</v>
      </c>
      <c r="BD506" s="65"/>
      <c r="BE506" s="65"/>
      <c r="BF506" s="74">
        <f aca="true" t="shared" si="371" ref="BF506:BP506">BF507</f>
        <v>396273</v>
      </c>
      <c r="BG506" s="74">
        <f t="shared" si="371"/>
        <v>399072</v>
      </c>
      <c r="BH506" s="74">
        <f t="shared" si="371"/>
        <v>0</v>
      </c>
      <c r="BI506" s="74">
        <f t="shared" si="371"/>
        <v>0</v>
      </c>
      <c r="BJ506" s="74">
        <f t="shared" si="371"/>
        <v>396273</v>
      </c>
      <c r="BK506" s="74">
        <f t="shared" si="371"/>
        <v>399072</v>
      </c>
      <c r="BL506" s="74">
        <f t="shared" si="371"/>
        <v>0</v>
      </c>
      <c r="BM506" s="74">
        <f t="shared" si="371"/>
        <v>0</v>
      </c>
      <c r="BN506" s="74">
        <f t="shared" si="371"/>
        <v>396273</v>
      </c>
      <c r="BO506" s="74"/>
      <c r="BP506" s="74">
        <f t="shared" si="371"/>
        <v>399072</v>
      </c>
      <c r="BQ506" s="74">
        <f>BQ507+BQ508+BQ509</f>
        <v>-288936</v>
      </c>
      <c r="BR506" s="74">
        <f>BR507+BR508+BR509</f>
        <v>110136</v>
      </c>
      <c r="BS506" s="74">
        <f>BS507+BS508+BS509</f>
        <v>110136</v>
      </c>
      <c r="BT506" s="13"/>
      <c r="BU506" s="13"/>
      <c r="BV506" s="13"/>
      <c r="BW506" s="13"/>
    </row>
    <row r="507" spans="1:75" s="16" customFormat="1" ht="36" customHeight="1">
      <c r="A507" s="66" t="s">
        <v>132</v>
      </c>
      <c r="B507" s="72" t="s">
        <v>148</v>
      </c>
      <c r="C507" s="72" t="s">
        <v>130</v>
      </c>
      <c r="D507" s="73" t="s">
        <v>100</v>
      </c>
      <c r="E507" s="72" t="s">
        <v>133</v>
      </c>
      <c r="F507" s="64">
        <v>445615</v>
      </c>
      <c r="G507" s="64">
        <f>H507-F507</f>
        <v>177918</v>
      </c>
      <c r="H507" s="64">
        <v>623533</v>
      </c>
      <c r="I507" s="67"/>
      <c r="J507" s="64">
        <v>696266</v>
      </c>
      <c r="K507" s="67"/>
      <c r="L507" s="67"/>
      <c r="M507" s="64">
        <v>696266</v>
      </c>
      <c r="N507" s="64">
        <f>O507-M507</f>
        <v>-337750</v>
      </c>
      <c r="O507" s="64">
        <v>358516</v>
      </c>
      <c r="P507" s="64"/>
      <c r="Q507" s="64">
        <v>383048</v>
      </c>
      <c r="R507" s="68"/>
      <c r="S507" s="68"/>
      <c r="T507" s="64">
        <f>O507+R507</f>
        <v>358516</v>
      </c>
      <c r="U507" s="64">
        <f>Q507+S507</f>
        <v>383048</v>
      </c>
      <c r="V507" s="68"/>
      <c r="W507" s="68"/>
      <c r="X507" s="64">
        <f>T507+V507</f>
        <v>358516</v>
      </c>
      <c r="Y507" s="64">
        <f>U507+W507</f>
        <v>383048</v>
      </c>
      <c r="Z507" s="68"/>
      <c r="AA507" s="64">
        <f>X507+Z507</f>
        <v>358516</v>
      </c>
      <c r="AB507" s="64">
        <f>Y507</f>
        <v>383048</v>
      </c>
      <c r="AC507" s="68"/>
      <c r="AD507" s="68"/>
      <c r="AE507" s="68"/>
      <c r="AF507" s="64">
        <f>AA507+AC507</f>
        <v>358516</v>
      </c>
      <c r="AG507" s="68"/>
      <c r="AH507" s="64">
        <f>AB507</f>
        <v>383048</v>
      </c>
      <c r="AI507" s="68"/>
      <c r="AJ507" s="68"/>
      <c r="AK507" s="64">
        <f>AF507+AI507</f>
        <v>358516</v>
      </c>
      <c r="AL507" s="64">
        <f>AG507</f>
        <v>0</v>
      </c>
      <c r="AM507" s="64">
        <f>AH507+AJ507</f>
        <v>383048</v>
      </c>
      <c r="AN507" s="64">
        <f>AO507-AM507</f>
        <v>16024</v>
      </c>
      <c r="AO507" s="64">
        <v>399072</v>
      </c>
      <c r="AP507" s="64"/>
      <c r="AQ507" s="64">
        <v>399072</v>
      </c>
      <c r="AR507" s="64"/>
      <c r="AS507" s="68"/>
      <c r="AT507" s="64">
        <f>AO507+AR507</f>
        <v>399072</v>
      </c>
      <c r="AU507" s="64">
        <f>AQ507+AS507</f>
        <v>399072</v>
      </c>
      <c r="AV507" s="64">
        <v>-2799</v>
      </c>
      <c r="AW507" s="64"/>
      <c r="AX507" s="64">
        <f>AT507+AV507</f>
        <v>396273</v>
      </c>
      <c r="AY507" s="64">
        <f>AU507</f>
        <v>399072</v>
      </c>
      <c r="AZ507" s="68"/>
      <c r="BA507" s="68"/>
      <c r="BB507" s="64">
        <f>AX507+AZ507</f>
        <v>396273</v>
      </c>
      <c r="BC507" s="64">
        <f>AY507+BA507</f>
        <v>399072</v>
      </c>
      <c r="BD507" s="68"/>
      <c r="BE507" s="68"/>
      <c r="BF507" s="64">
        <f>BB507+BD507</f>
        <v>396273</v>
      </c>
      <c r="BG507" s="64">
        <f>BC507+BE507</f>
        <v>399072</v>
      </c>
      <c r="BH507" s="68"/>
      <c r="BI507" s="68"/>
      <c r="BJ507" s="64">
        <f>BB507+BH507</f>
        <v>396273</v>
      </c>
      <c r="BK507" s="64">
        <f>BC507+BI507</f>
        <v>399072</v>
      </c>
      <c r="BL507" s="68"/>
      <c r="BM507" s="68"/>
      <c r="BN507" s="64">
        <f>BJ507+BL507</f>
        <v>396273</v>
      </c>
      <c r="BO507" s="64"/>
      <c r="BP507" s="64">
        <f>BK507+BM507</f>
        <v>399072</v>
      </c>
      <c r="BQ507" s="64">
        <f>BR507-BP507</f>
        <v>-399072</v>
      </c>
      <c r="BR507" s="68"/>
      <c r="BS507" s="68"/>
      <c r="BT507" s="15"/>
      <c r="BU507" s="15"/>
      <c r="BV507" s="15"/>
      <c r="BW507" s="15"/>
    </row>
    <row r="508" spans="1:75" s="16" customFormat="1" ht="92.25" customHeight="1">
      <c r="A508" s="66" t="s">
        <v>314</v>
      </c>
      <c r="B508" s="72" t="s">
        <v>148</v>
      </c>
      <c r="C508" s="72" t="s">
        <v>130</v>
      </c>
      <c r="D508" s="73" t="s">
        <v>100</v>
      </c>
      <c r="E508" s="72" t="s">
        <v>383</v>
      </c>
      <c r="F508" s="64"/>
      <c r="G508" s="64"/>
      <c r="H508" s="64"/>
      <c r="I508" s="67"/>
      <c r="J508" s="64"/>
      <c r="K508" s="67"/>
      <c r="L508" s="67"/>
      <c r="M508" s="64"/>
      <c r="N508" s="64"/>
      <c r="O508" s="64"/>
      <c r="P508" s="64"/>
      <c r="Q508" s="64"/>
      <c r="R508" s="68"/>
      <c r="S508" s="68"/>
      <c r="T508" s="64"/>
      <c r="U508" s="64"/>
      <c r="V508" s="68"/>
      <c r="W508" s="68"/>
      <c r="X508" s="64"/>
      <c r="Y508" s="64"/>
      <c r="Z508" s="68"/>
      <c r="AA508" s="64"/>
      <c r="AB508" s="64"/>
      <c r="AC508" s="68"/>
      <c r="AD508" s="68"/>
      <c r="AE508" s="68"/>
      <c r="AF508" s="64"/>
      <c r="AG508" s="68"/>
      <c r="AH508" s="64"/>
      <c r="AI508" s="68"/>
      <c r="AJ508" s="68"/>
      <c r="AK508" s="64"/>
      <c r="AL508" s="64"/>
      <c r="AM508" s="64"/>
      <c r="AN508" s="64"/>
      <c r="AO508" s="64"/>
      <c r="AP508" s="64"/>
      <c r="AQ508" s="64"/>
      <c r="AR508" s="64"/>
      <c r="AS508" s="68"/>
      <c r="AT508" s="64"/>
      <c r="AU508" s="64"/>
      <c r="AV508" s="64"/>
      <c r="AW508" s="64"/>
      <c r="AX508" s="64"/>
      <c r="AY508" s="64"/>
      <c r="AZ508" s="68"/>
      <c r="BA508" s="68"/>
      <c r="BB508" s="64"/>
      <c r="BC508" s="64"/>
      <c r="BD508" s="68"/>
      <c r="BE508" s="68"/>
      <c r="BF508" s="64"/>
      <c r="BG508" s="64"/>
      <c r="BH508" s="68"/>
      <c r="BI508" s="68"/>
      <c r="BJ508" s="64"/>
      <c r="BK508" s="64"/>
      <c r="BL508" s="68"/>
      <c r="BM508" s="68"/>
      <c r="BN508" s="64"/>
      <c r="BO508" s="64"/>
      <c r="BP508" s="64"/>
      <c r="BQ508" s="64">
        <f>BR508-BP508</f>
        <v>54783</v>
      </c>
      <c r="BR508" s="64">
        <v>54783</v>
      </c>
      <c r="BS508" s="64">
        <v>54783</v>
      </c>
      <c r="BT508" s="15"/>
      <c r="BU508" s="15"/>
      <c r="BV508" s="15"/>
      <c r="BW508" s="15"/>
    </row>
    <row r="509" spans="1:75" s="16" customFormat="1" ht="96" customHeight="1">
      <c r="A509" s="66" t="s">
        <v>389</v>
      </c>
      <c r="B509" s="72" t="s">
        <v>148</v>
      </c>
      <c r="C509" s="72" t="s">
        <v>130</v>
      </c>
      <c r="D509" s="73" t="s">
        <v>100</v>
      </c>
      <c r="E509" s="72" t="s">
        <v>384</v>
      </c>
      <c r="F509" s="64"/>
      <c r="G509" s="64"/>
      <c r="H509" s="64"/>
      <c r="I509" s="67"/>
      <c r="J509" s="64"/>
      <c r="K509" s="67"/>
      <c r="L509" s="67"/>
      <c r="M509" s="64"/>
      <c r="N509" s="64"/>
      <c r="O509" s="64"/>
      <c r="P509" s="64"/>
      <c r="Q509" s="64"/>
      <c r="R509" s="68"/>
      <c r="S509" s="68"/>
      <c r="T509" s="64"/>
      <c r="U509" s="64"/>
      <c r="V509" s="68"/>
      <c r="W509" s="68"/>
      <c r="X509" s="64"/>
      <c r="Y509" s="64"/>
      <c r="Z509" s="68"/>
      <c r="AA509" s="64"/>
      <c r="AB509" s="64"/>
      <c r="AC509" s="68"/>
      <c r="AD509" s="68"/>
      <c r="AE509" s="68"/>
      <c r="AF509" s="64"/>
      <c r="AG509" s="68"/>
      <c r="AH509" s="64"/>
      <c r="AI509" s="68"/>
      <c r="AJ509" s="68"/>
      <c r="AK509" s="64"/>
      <c r="AL509" s="64"/>
      <c r="AM509" s="64"/>
      <c r="AN509" s="64"/>
      <c r="AO509" s="64"/>
      <c r="AP509" s="64"/>
      <c r="AQ509" s="64"/>
      <c r="AR509" s="64"/>
      <c r="AS509" s="68"/>
      <c r="AT509" s="64"/>
      <c r="AU509" s="64"/>
      <c r="AV509" s="64"/>
      <c r="AW509" s="64"/>
      <c r="AX509" s="64"/>
      <c r="AY509" s="64"/>
      <c r="AZ509" s="68"/>
      <c r="BA509" s="68"/>
      <c r="BB509" s="64"/>
      <c r="BC509" s="64"/>
      <c r="BD509" s="68"/>
      <c r="BE509" s="68"/>
      <c r="BF509" s="64"/>
      <c r="BG509" s="64"/>
      <c r="BH509" s="68"/>
      <c r="BI509" s="68"/>
      <c r="BJ509" s="64"/>
      <c r="BK509" s="64"/>
      <c r="BL509" s="68"/>
      <c r="BM509" s="68"/>
      <c r="BN509" s="64"/>
      <c r="BO509" s="64"/>
      <c r="BP509" s="64"/>
      <c r="BQ509" s="64">
        <f>BR509-BP509</f>
        <v>55353</v>
      </c>
      <c r="BR509" s="64">
        <v>55353</v>
      </c>
      <c r="BS509" s="64">
        <v>55353</v>
      </c>
      <c r="BT509" s="15"/>
      <c r="BU509" s="15"/>
      <c r="BV509" s="15"/>
      <c r="BW509" s="15"/>
    </row>
    <row r="510" spans="1:75" s="16" customFormat="1" ht="21.75" customHeight="1">
      <c r="A510" s="66"/>
      <c r="B510" s="72"/>
      <c r="C510" s="72"/>
      <c r="D510" s="73"/>
      <c r="E510" s="72"/>
      <c r="F510" s="64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4"/>
      <c r="AL510" s="64"/>
      <c r="AM510" s="64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7"/>
      <c r="BR510" s="68"/>
      <c r="BS510" s="68"/>
      <c r="BT510" s="15"/>
      <c r="BU510" s="15"/>
      <c r="BV510" s="15"/>
      <c r="BW510" s="15"/>
    </row>
    <row r="511" spans="1:75" s="10" customFormat="1" ht="23.25" customHeight="1">
      <c r="A511" s="57" t="s">
        <v>172</v>
      </c>
      <c r="B511" s="58" t="s">
        <v>148</v>
      </c>
      <c r="C511" s="58" t="s">
        <v>131</v>
      </c>
      <c r="D511" s="70"/>
      <c r="E511" s="58"/>
      <c r="F511" s="71">
        <f aca="true" t="shared" si="372" ref="F511:O511">F514+F512</f>
        <v>176479</v>
      </c>
      <c r="G511" s="71">
        <f t="shared" si="372"/>
        <v>81172</v>
      </c>
      <c r="H511" s="71">
        <f t="shared" si="372"/>
        <v>257651</v>
      </c>
      <c r="I511" s="71">
        <f t="shared" si="372"/>
        <v>0</v>
      </c>
      <c r="J511" s="71">
        <f t="shared" si="372"/>
        <v>275294</v>
      </c>
      <c r="K511" s="71">
        <f t="shared" si="372"/>
        <v>0</v>
      </c>
      <c r="L511" s="71">
        <f t="shared" si="372"/>
        <v>0</v>
      </c>
      <c r="M511" s="71">
        <f t="shared" si="372"/>
        <v>275294</v>
      </c>
      <c r="N511" s="71">
        <f t="shared" si="372"/>
        <v>-151829</v>
      </c>
      <c r="O511" s="71">
        <f t="shared" si="372"/>
        <v>123465</v>
      </c>
      <c r="P511" s="71">
        <f aca="true" t="shared" si="373" ref="P511:U511">P514+P512</f>
        <v>0</v>
      </c>
      <c r="Q511" s="71">
        <f t="shared" si="373"/>
        <v>121078</v>
      </c>
      <c r="R511" s="71">
        <f t="shared" si="373"/>
        <v>-669</v>
      </c>
      <c r="S511" s="71">
        <f t="shared" si="373"/>
        <v>0</v>
      </c>
      <c r="T511" s="71">
        <f t="shared" si="373"/>
        <v>122796</v>
      </c>
      <c r="U511" s="71">
        <f t="shared" si="373"/>
        <v>121078</v>
      </c>
      <c r="V511" s="71">
        <f aca="true" t="shared" si="374" ref="V511:AB511">V514+V512</f>
        <v>0</v>
      </c>
      <c r="W511" s="71">
        <f t="shared" si="374"/>
        <v>0</v>
      </c>
      <c r="X511" s="71">
        <f t="shared" si="374"/>
        <v>122796</v>
      </c>
      <c r="Y511" s="71">
        <f t="shared" si="374"/>
        <v>121078</v>
      </c>
      <c r="Z511" s="71">
        <f t="shared" si="374"/>
        <v>0</v>
      </c>
      <c r="AA511" s="71">
        <f t="shared" si="374"/>
        <v>122796</v>
      </c>
      <c r="AB511" s="71">
        <f t="shared" si="374"/>
        <v>121078</v>
      </c>
      <c r="AC511" s="71">
        <f>AC514+AC512</f>
        <v>0</v>
      </c>
      <c r="AD511" s="71">
        <f>AD514+AD512</f>
        <v>0</v>
      </c>
      <c r="AE511" s="71"/>
      <c r="AF511" s="71">
        <f aca="true" t="shared" si="375" ref="AF511:AM511">AF514+AF512</f>
        <v>122796</v>
      </c>
      <c r="AG511" s="71">
        <f t="shared" si="375"/>
        <v>0</v>
      </c>
      <c r="AH511" s="71">
        <f t="shared" si="375"/>
        <v>121078</v>
      </c>
      <c r="AI511" s="71">
        <f t="shared" si="375"/>
        <v>0</v>
      </c>
      <c r="AJ511" s="71">
        <f t="shared" si="375"/>
        <v>0</v>
      </c>
      <c r="AK511" s="71">
        <f t="shared" si="375"/>
        <v>122796</v>
      </c>
      <c r="AL511" s="71">
        <f t="shared" si="375"/>
        <v>0</v>
      </c>
      <c r="AM511" s="71">
        <f t="shared" si="375"/>
        <v>121078</v>
      </c>
      <c r="AN511" s="71">
        <f aca="true" t="shared" si="376" ref="AN511:AV511">AN514+AN512</f>
        <v>35211</v>
      </c>
      <c r="AO511" s="71">
        <f t="shared" si="376"/>
        <v>156289</v>
      </c>
      <c r="AP511" s="71">
        <f t="shared" si="376"/>
        <v>0</v>
      </c>
      <c r="AQ511" s="71">
        <f t="shared" si="376"/>
        <v>151086</v>
      </c>
      <c r="AR511" s="71">
        <f t="shared" si="376"/>
        <v>0</v>
      </c>
      <c r="AS511" s="71">
        <f t="shared" si="376"/>
        <v>0</v>
      </c>
      <c r="AT511" s="71">
        <f t="shared" si="376"/>
        <v>156289</v>
      </c>
      <c r="AU511" s="71">
        <f t="shared" si="376"/>
        <v>151086</v>
      </c>
      <c r="AV511" s="71">
        <f t="shared" si="376"/>
        <v>-6090</v>
      </c>
      <c r="AW511" s="71">
        <f>AW514+AW512</f>
        <v>4285</v>
      </c>
      <c r="AX511" s="71">
        <f>AX514+AX512</f>
        <v>150199</v>
      </c>
      <c r="AY511" s="71">
        <f>AY514+AY512</f>
        <v>155371</v>
      </c>
      <c r="AZ511" s="71">
        <f>AZ514+AZ512</f>
        <v>0</v>
      </c>
      <c r="BA511" s="71">
        <f>BA514+BA512</f>
        <v>0</v>
      </c>
      <c r="BB511" s="71">
        <f aca="true" t="shared" si="377" ref="BB511:BG511">BB514+BB512+BB518</f>
        <v>150199</v>
      </c>
      <c r="BC511" s="71">
        <f t="shared" si="377"/>
        <v>155371</v>
      </c>
      <c r="BD511" s="71">
        <f t="shared" si="377"/>
        <v>0</v>
      </c>
      <c r="BE511" s="71">
        <f t="shared" si="377"/>
        <v>0</v>
      </c>
      <c r="BF511" s="71">
        <f t="shared" si="377"/>
        <v>150199</v>
      </c>
      <c r="BG511" s="71">
        <f t="shared" si="377"/>
        <v>155371</v>
      </c>
      <c r="BH511" s="71">
        <f aca="true" t="shared" si="378" ref="BH511:BP511">BH514+BH512+BH518</f>
        <v>6500</v>
      </c>
      <c r="BI511" s="71">
        <f t="shared" si="378"/>
        <v>2400</v>
      </c>
      <c r="BJ511" s="71">
        <f t="shared" si="378"/>
        <v>156699</v>
      </c>
      <c r="BK511" s="71">
        <f t="shared" si="378"/>
        <v>157771</v>
      </c>
      <c r="BL511" s="71">
        <f t="shared" si="378"/>
        <v>0</v>
      </c>
      <c r="BM511" s="71">
        <f t="shared" si="378"/>
        <v>0</v>
      </c>
      <c r="BN511" s="71">
        <f t="shared" si="378"/>
        <v>156699</v>
      </c>
      <c r="BO511" s="71"/>
      <c r="BP511" s="71">
        <f t="shared" si="378"/>
        <v>157771</v>
      </c>
      <c r="BQ511" s="71">
        <f>BQ514+BQ512+BQ518</f>
        <v>-109101</v>
      </c>
      <c r="BR511" s="71">
        <f>BR514+BR512+BR518</f>
        <v>48670</v>
      </c>
      <c r="BS511" s="71">
        <f>BS514+BS512+BS518</f>
        <v>47824</v>
      </c>
      <c r="BT511" s="9"/>
      <c r="BU511" s="9"/>
      <c r="BV511" s="9"/>
      <c r="BW511" s="9"/>
    </row>
    <row r="512" spans="1:75" s="10" customFormat="1" ht="69.75" customHeight="1">
      <c r="A512" s="66" t="s">
        <v>478</v>
      </c>
      <c r="B512" s="72" t="s">
        <v>148</v>
      </c>
      <c r="C512" s="72" t="s">
        <v>131</v>
      </c>
      <c r="D512" s="73" t="s">
        <v>42</v>
      </c>
      <c r="E512" s="72"/>
      <c r="F512" s="74">
        <f aca="true" t="shared" si="379" ref="F512:BC512">F513</f>
        <v>0</v>
      </c>
      <c r="G512" s="74">
        <f t="shared" si="379"/>
        <v>7008</v>
      </c>
      <c r="H512" s="74">
        <f t="shared" si="379"/>
        <v>7008</v>
      </c>
      <c r="I512" s="74">
        <f t="shared" si="379"/>
        <v>0</v>
      </c>
      <c r="J512" s="74">
        <f t="shared" si="379"/>
        <v>0</v>
      </c>
      <c r="K512" s="74">
        <f t="shared" si="379"/>
        <v>0</v>
      </c>
      <c r="L512" s="74">
        <f t="shared" si="379"/>
        <v>0</v>
      </c>
      <c r="M512" s="74">
        <f t="shared" si="379"/>
        <v>0</v>
      </c>
      <c r="N512" s="74">
        <f t="shared" si="379"/>
        <v>3000</v>
      </c>
      <c r="O512" s="74">
        <f t="shared" si="379"/>
        <v>3000</v>
      </c>
      <c r="P512" s="74">
        <f t="shared" si="379"/>
        <v>0</v>
      </c>
      <c r="Q512" s="74">
        <f t="shared" si="379"/>
        <v>2500</v>
      </c>
      <c r="R512" s="74">
        <f t="shared" si="379"/>
        <v>-669</v>
      </c>
      <c r="S512" s="74">
        <f t="shared" si="379"/>
        <v>0</v>
      </c>
      <c r="T512" s="74">
        <f t="shared" si="379"/>
        <v>2331</v>
      </c>
      <c r="U512" s="74">
        <f t="shared" si="379"/>
        <v>2500</v>
      </c>
      <c r="V512" s="74">
        <f t="shared" si="379"/>
        <v>0</v>
      </c>
      <c r="W512" s="74">
        <f t="shared" si="379"/>
        <v>0</v>
      </c>
      <c r="X512" s="74">
        <f t="shared" si="379"/>
        <v>2331</v>
      </c>
      <c r="Y512" s="74">
        <f t="shared" si="379"/>
        <v>2500</v>
      </c>
      <c r="Z512" s="74">
        <f t="shared" si="379"/>
        <v>0</v>
      </c>
      <c r="AA512" s="74">
        <f t="shared" si="379"/>
        <v>2331</v>
      </c>
      <c r="AB512" s="74">
        <f t="shared" si="379"/>
        <v>2500</v>
      </c>
      <c r="AC512" s="74">
        <f t="shared" si="379"/>
        <v>0</v>
      </c>
      <c r="AD512" s="74">
        <f t="shared" si="379"/>
        <v>0</v>
      </c>
      <c r="AE512" s="74"/>
      <c r="AF512" s="74">
        <f t="shared" si="379"/>
        <v>2331</v>
      </c>
      <c r="AG512" s="74">
        <f t="shared" si="379"/>
        <v>0</v>
      </c>
      <c r="AH512" s="74">
        <f t="shared" si="379"/>
        <v>2500</v>
      </c>
      <c r="AI512" s="74">
        <f t="shared" si="379"/>
        <v>0</v>
      </c>
      <c r="AJ512" s="74">
        <f t="shared" si="379"/>
        <v>0</v>
      </c>
      <c r="AK512" s="74">
        <f t="shared" si="379"/>
        <v>2331</v>
      </c>
      <c r="AL512" s="74">
        <f t="shared" si="379"/>
        <v>0</v>
      </c>
      <c r="AM512" s="74">
        <f t="shared" si="379"/>
        <v>2500</v>
      </c>
      <c r="AN512" s="74">
        <f t="shared" si="379"/>
        <v>10284</v>
      </c>
      <c r="AO512" s="74">
        <f t="shared" si="379"/>
        <v>12784</v>
      </c>
      <c r="AP512" s="74">
        <f t="shared" si="379"/>
        <v>0</v>
      </c>
      <c r="AQ512" s="74">
        <f t="shared" si="379"/>
        <v>7581</v>
      </c>
      <c r="AR512" s="74">
        <f t="shared" si="379"/>
        <v>0</v>
      </c>
      <c r="AS512" s="74">
        <f t="shared" si="379"/>
        <v>0</v>
      </c>
      <c r="AT512" s="74">
        <f t="shared" si="379"/>
        <v>12784</v>
      </c>
      <c r="AU512" s="74">
        <f t="shared" si="379"/>
        <v>7581</v>
      </c>
      <c r="AV512" s="74">
        <f t="shared" si="379"/>
        <v>-6090</v>
      </c>
      <c r="AW512" s="74">
        <f t="shared" si="379"/>
        <v>4285</v>
      </c>
      <c r="AX512" s="74">
        <f t="shared" si="379"/>
        <v>6694</v>
      </c>
      <c r="AY512" s="74">
        <f t="shared" si="379"/>
        <v>11866</v>
      </c>
      <c r="AZ512" s="74">
        <f t="shared" si="379"/>
        <v>0</v>
      </c>
      <c r="BA512" s="74">
        <f t="shared" si="379"/>
        <v>0</v>
      </c>
      <c r="BB512" s="74">
        <f t="shared" si="379"/>
        <v>6694</v>
      </c>
      <c r="BC512" s="74">
        <f t="shared" si="379"/>
        <v>11866</v>
      </c>
      <c r="BD512" s="64">
        <f aca="true" t="shared" si="380" ref="BD512:BS512">BD513</f>
        <v>-6694</v>
      </c>
      <c r="BE512" s="64">
        <f t="shared" si="380"/>
        <v>-11866</v>
      </c>
      <c r="BF512" s="74">
        <f t="shared" si="380"/>
        <v>0</v>
      </c>
      <c r="BG512" s="74">
        <f t="shared" si="380"/>
        <v>0</v>
      </c>
      <c r="BH512" s="64">
        <f t="shared" si="380"/>
        <v>6500</v>
      </c>
      <c r="BI512" s="64">
        <f t="shared" si="380"/>
        <v>2400</v>
      </c>
      <c r="BJ512" s="74">
        <f t="shared" si="380"/>
        <v>6500</v>
      </c>
      <c r="BK512" s="74">
        <f t="shared" si="380"/>
        <v>2400</v>
      </c>
      <c r="BL512" s="74">
        <f t="shared" si="380"/>
        <v>0</v>
      </c>
      <c r="BM512" s="74">
        <f t="shared" si="380"/>
        <v>0</v>
      </c>
      <c r="BN512" s="74">
        <f t="shared" si="380"/>
        <v>6500</v>
      </c>
      <c r="BO512" s="74">
        <f t="shared" si="380"/>
        <v>0</v>
      </c>
      <c r="BP512" s="74">
        <f t="shared" si="380"/>
        <v>2400</v>
      </c>
      <c r="BQ512" s="74">
        <f t="shared" si="380"/>
        <v>2071</v>
      </c>
      <c r="BR512" s="74">
        <f t="shared" si="380"/>
        <v>4471</v>
      </c>
      <c r="BS512" s="74">
        <f t="shared" si="380"/>
        <v>6931</v>
      </c>
      <c r="BT512" s="9"/>
      <c r="BU512" s="9"/>
      <c r="BV512" s="9"/>
      <c r="BW512" s="9"/>
    </row>
    <row r="513" spans="1:75" s="10" customFormat="1" ht="89.25" customHeight="1">
      <c r="A513" s="66" t="s">
        <v>240</v>
      </c>
      <c r="B513" s="72" t="s">
        <v>148</v>
      </c>
      <c r="C513" s="72" t="s">
        <v>131</v>
      </c>
      <c r="D513" s="73" t="s">
        <v>42</v>
      </c>
      <c r="E513" s="72" t="s">
        <v>153</v>
      </c>
      <c r="F513" s="64"/>
      <c r="G513" s="64">
        <f>H513-F513</f>
        <v>7008</v>
      </c>
      <c r="H513" s="64">
        <v>7008</v>
      </c>
      <c r="I513" s="56"/>
      <c r="J513" s="56"/>
      <c r="K513" s="56"/>
      <c r="L513" s="56"/>
      <c r="M513" s="64"/>
      <c r="N513" s="64">
        <f>O513-M513</f>
        <v>3000</v>
      </c>
      <c r="O513" s="64">
        <v>3000</v>
      </c>
      <c r="P513" s="64"/>
      <c r="Q513" s="64">
        <v>2500</v>
      </c>
      <c r="R513" s="67">
        <v>-669</v>
      </c>
      <c r="S513" s="55"/>
      <c r="T513" s="64">
        <f>O513+R513</f>
        <v>2331</v>
      </c>
      <c r="U513" s="64">
        <f>Q513+S513</f>
        <v>2500</v>
      </c>
      <c r="V513" s="55"/>
      <c r="W513" s="55"/>
      <c r="X513" s="64">
        <f>T513+V513</f>
        <v>2331</v>
      </c>
      <c r="Y513" s="64">
        <f>U513+W513</f>
        <v>2500</v>
      </c>
      <c r="Z513" s="55"/>
      <c r="AA513" s="64">
        <f>X513+Z513</f>
        <v>2331</v>
      </c>
      <c r="AB513" s="64">
        <f>Y513</f>
        <v>2500</v>
      </c>
      <c r="AC513" s="55"/>
      <c r="AD513" s="55"/>
      <c r="AE513" s="55"/>
      <c r="AF513" s="64">
        <f>AA513+AC513</f>
        <v>2331</v>
      </c>
      <c r="AG513" s="55"/>
      <c r="AH513" s="64">
        <f>AB513</f>
        <v>2500</v>
      </c>
      <c r="AI513" s="55"/>
      <c r="AJ513" s="55"/>
      <c r="AK513" s="64">
        <f>AF513+AI513</f>
        <v>2331</v>
      </c>
      <c r="AL513" s="64">
        <f>AG513</f>
        <v>0</v>
      </c>
      <c r="AM513" s="64">
        <f>AH513+AJ513</f>
        <v>2500</v>
      </c>
      <c r="AN513" s="64">
        <f>AO513-AM513</f>
        <v>10284</v>
      </c>
      <c r="AO513" s="64">
        <v>12784</v>
      </c>
      <c r="AP513" s="64"/>
      <c r="AQ513" s="64">
        <v>7581</v>
      </c>
      <c r="AR513" s="64"/>
      <c r="AS513" s="55"/>
      <c r="AT513" s="64">
        <f>AO513+AR513</f>
        <v>12784</v>
      </c>
      <c r="AU513" s="64">
        <f>AQ513+AS513</f>
        <v>7581</v>
      </c>
      <c r="AV513" s="64">
        <v>-6090</v>
      </c>
      <c r="AW513" s="64">
        <v>4285</v>
      </c>
      <c r="AX513" s="64">
        <f>AT513+AV513</f>
        <v>6694</v>
      </c>
      <c r="AY513" s="64">
        <f>AU513+AW513</f>
        <v>11866</v>
      </c>
      <c r="AZ513" s="55"/>
      <c r="BA513" s="55"/>
      <c r="BB513" s="64">
        <f>AX513+AZ513</f>
        <v>6694</v>
      </c>
      <c r="BC513" s="64">
        <f>AY513+BA513</f>
        <v>11866</v>
      </c>
      <c r="BD513" s="64">
        <v>-6694</v>
      </c>
      <c r="BE513" s="64">
        <v>-11866</v>
      </c>
      <c r="BF513" s="64">
        <f>BB513+BD513</f>
        <v>0</v>
      </c>
      <c r="BG513" s="64">
        <f>BC513+BE513</f>
        <v>0</v>
      </c>
      <c r="BH513" s="64">
        <v>6500</v>
      </c>
      <c r="BI513" s="64">
        <v>2400</v>
      </c>
      <c r="BJ513" s="64">
        <f>BF513+BH513</f>
        <v>6500</v>
      </c>
      <c r="BK513" s="64">
        <f>BG513+BI513</f>
        <v>2400</v>
      </c>
      <c r="BL513" s="64"/>
      <c r="BM513" s="64"/>
      <c r="BN513" s="64">
        <f>BJ513+BL513</f>
        <v>6500</v>
      </c>
      <c r="BO513" s="64"/>
      <c r="BP513" s="64">
        <f>BK513+BM513</f>
        <v>2400</v>
      </c>
      <c r="BQ513" s="64">
        <f>BR513-BP513</f>
        <v>2071</v>
      </c>
      <c r="BR513" s="64">
        <v>4471</v>
      </c>
      <c r="BS513" s="64">
        <f>4299+2632</f>
        <v>6931</v>
      </c>
      <c r="BT513" s="9"/>
      <c r="BU513" s="9"/>
      <c r="BV513" s="9"/>
      <c r="BW513" s="9"/>
    </row>
    <row r="514" spans="1:75" s="14" customFormat="1" ht="32.25" customHeight="1">
      <c r="A514" s="66" t="s">
        <v>101</v>
      </c>
      <c r="B514" s="72" t="s">
        <v>148</v>
      </c>
      <c r="C514" s="72" t="s">
        <v>131</v>
      </c>
      <c r="D514" s="73" t="s">
        <v>102</v>
      </c>
      <c r="E514" s="72"/>
      <c r="F514" s="74">
        <f aca="true" t="shared" si="381" ref="F514:BC514">F515</f>
        <v>176479</v>
      </c>
      <c r="G514" s="74">
        <f t="shared" si="381"/>
        <v>74164</v>
      </c>
      <c r="H514" s="74">
        <f t="shared" si="381"/>
        <v>250643</v>
      </c>
      <c r="I514" s="74">
        <f t="shared" si="381"/>
        <v>0</v>
      </c>
      <c r="J514" s="74">
        <f t="shared" si="381"/>
        <v>275294</v>
      </c>
      <c r="K514" s="74">
        <f t="shared" si="381"/>
        <v>0</v>
      </c>
      <c r="L514" s="74">
        <f t="shared" si="381"/>
        <v>0</v>
      </c>
      <c r="M514" s="74">
        <f t="shared" si="381"/>
        <v>275294</v>
      </c>
      <c r="N514" s="74">
        <f t="shared" si="381"/>
        <v>-154829</v>
      </c>
      <c r="O514" s="74">
        <f t="shared" si="381"/>
        <v>120465</v>
      </c>
      <c r="P514" s="74">
        <f t="shared" si="381"/>
        <v>0</v>
      </c>
      <c r="Q514" s="74">
        <f t="shared" si="381"/>
        <v>118578</v>
      </c>
      <c r="R514" s="74">
        <f t="shared" si="381"/>
        <v>0</v>
      </c>
      <c r="S514" s="74">
        <f t="shared" si="381"/>
        <v>0</v>
      </c>
      <c r="T514" s="74">
        <f t="shared" si="381"/>
        <v>120465</v>
      </c>
      <c r="U514" s="74">
        <f t="shared" si="381"/>
        <v>118578</v>
      </c>
      <c r="V514" s="74">
        <f t="shared" si="381"/>
        <v>0</v>
      </c>
      <c r="W514" s="74">
        <f t="shared" si="381"/>
        <v>0</v>
      </c>
      <c r="X514" s="74">
        <f t="shared" si="381"/>
        <v>120465</v>
      </c>
      <c r="Y514" s="74">
        <f t="shared" si="381"/>
        <v>118578</v>
      </c>
      <c r="Z514" s="74">
        <f t="shared" si="381"/>
        <v>0</v>
      </c>
      <c r="AA514" s="74">
        <f t="shared" si="381"/>
        <v>120465</v>
      </c>
      <c r="AB514" s="74">
        <f t="shared" si="381"/>
        <v>118578</v>
      </c>
      <c r="AC514" s="74">
        <f t="shared" si="381"/>
        <v>0</v>
      </c>
      <c r="AD514" s="74">
        <f t="shared" si="381"/>
        <v>0</v>
      </c>
      <c r="AE514" s="74"/>
      <c r="AF514" s="74">
        <f t="shared" si="381"/>
        <v>120465</v>
      </c>
      <c r="AG514" s="74">
        <f t="shared" si="381"/>
        <v>0</v>
      </c>
      <c r="AH514" s="74">
        <f t="shared" si="381"/>
        <v>118578</v>
      </c>
      <c r="AI514" s="74">
        <f t="shared" si="381"/>
        <v>0</v>
      </c>
      <c r="AJ514" s="74">
        <f t="shared" si="381"/>
        <v>0</v>
      </c>
      <c r="AK514" s="74">
        <f t="shared" si="381"/>
        <v>120465</v>
      </c>
      <c r="AL514" s="74">
        <f t="shared" si="381"/>
        <v>0</v>
      </c>
      <c r="AM514" s="74">
        <f t="shared" si="381"/>
        <v>118578</v>
      </c>
      <c r="AN514" s="74">
        <f t="shared" si="381"/>
        <v>24927</v>
      </c>
      <c r="AO514" s="74">
        <f t="shared" si="381"/>
        <v>143505</v>
      </c>
      <c r="AP514" s="74">
        <f t="shared" si="381"/>
        <v>0</v>
      </c>
      <c r="AQ514" s="74">
        <f t="shared" si="381"/>
        <v>143505</v>
      </c>
      <c r="AR514" s="74">
        <f t="shared" si="381"/>
        <v>0</v>
      </c>
      <c r="AS514" s="74">
        <f t="shared" si="381"/>
        <v>0</v>
      </c>
      <c r="AT514" s="74">
        <f t="shared" si="381"/>
        <v>143505</v>
      </c>
      <c r="AU514" s="74">
        <f t="shared" si="381"/>
        <v>143505</v>
      </c>
      <c r="AV514" s="74">
        <f t="shared" si="381"/>
        <v>0</v>
      </c>
      <c r="AW514" s="74">
        <f t="shared" si="381"/>
        <v>0</v>
      </c>
      <c r="AX514" s="74">
        <f t="shared" si="381"/>
        <v>143505</v>
      </c>
      <c r="AY514" s="74">
        <f t="shared" si="381"/>
        <v>143505</v>
      </c>
      <c r="AZ514" s="74">
        <f t="shared" si="381"/>
        <v>0</v>
      </c>
      <c r="BA514" s="74">
        <f t="shared" si="381"/>
        <v>0</v>
      </c>
      <c r="BB514" s="74">
        <f t="shared" si="381"/>
        <v>143505</v>
      </c>
      <c r="BC514" s="74">
        <f t="shared" si="381"/>
        <v>143505</v>
      </c>
      <c r="BD514" s="65"/>
      <c r="BE514" s="65"/>
      <c r="BF514" s="74">
        <f aca="true" t="shared" si="382" ref="BF514:BP514">BF515</f>
        <v>143505</v>
      </c>
      <c r="BG514" s="74">
        <f t="shared" si="382"/>
        <v>143505</v>
      </c>
      <c r="BH514" s="74">
        <f t="shared" si="382"/>
        <v>0</v>
      </c>
      <c r="BI514" s="74">
        <f t="shared" si="382"/>
        <v>0</v>
      </c>
      <c r="BJ514" s="74">
        <f t="shared" si="382"/>
        <v>143505</v>
      </c>
      <c r="BK514" s="74">
        <f t="shared" si="382"/>
        <v>143505</v>
      </c>
      <c r="BL514" s="74">
        <f t="shared" si="382"/>
        <v>0</v>
      </c>
      <c r="BM514" s="74">
        <f t="shared" si="382"/>
        <v>0</v>
      </c>
      <c r="BN514" s="74">
        <f t="shared" si="382"/>
        <v>143505</v>
      </c>
      <c r="BO514" s="74"/>
      <c r="BP514" s="74">
        <f t="shared" si="382"/>
        <v>143505</v>
      </c>
      <c r="BQ514" s="74">
        <f>BQ515+BQ516+BQ517</f>
        <v>-102612</v>
      </c>
      <c r="BR514" s="74">
        <f>BR515+BR516+BR517</f>
        <v>40893</v>
      </c>
      <c r="BS514" s="74">
        <f>BS515+BS516+BS517</f>
        <v>40893</v>
      </c>
      <c r="BT514" s="13"/>
      <c r="BU514" s="13"/>
      <c r="BV514" s="13"/>
      <c r="BW514" s="13"/>
    </row>
    <row r="515" spans="1:75" s="16" customFormat="1" ht="35.25" customHeight="1">
      <c r="A515" s="66" t="s">
        <v>132</v>
      </c>
      <c r="B515" s="72" t="s">
        <v>148</v>
      </c>
      <c r="C515" s="72" t="s">
        <v>131</v>
      </c>
      <c r="D515" s="73" t="s">
        <v>102</v>
      </c>
      <c r="E515" s="72" t="s">
        <v>133</v>
      </c>
      <c r="F515" s="64">
        <v>176479</v>
      </c>
      <c r="G515" s="64">
        <f>H515-F515</f>
        <v>74164</v>
      </c>
      <c r="H515" s="64">
        <v>250643</v>
      </c>
      <c r="I515" s="64"/>
      <c r="J515" s="64">
        <v>275294</v>
      </c>
      <c r="K515" s="67"/>
      <c r="L515" s="67"/>
      <c r="M515" s="64">
        <v>275294</v>
      </c>
      <c r="N515" s="64">
        <f>O515-M515</f>
        <v>-154829</v>
      </c>
      <c r="O515" s="64">
        <v>120465</v>
      </c>
      <c r="P515" s="64"/>
      <c r="Q515" s="64">
        <v>118578</v>
      </c>
      <c r="R515" s="68"/>
      <c r="S515" s="68"/>
      <c r="T515" s="64">
        <f>O515+R515</f>
        <v>120465</v>
      </c>
      <c r="U515" s="64">
        <f>Q515+S515</f>
        <v>118578</v>
      </c>
      <c r="V515" s="68"/>
      <c r="W515" s="68"/>
      <c r="X515" s="64">
        <f>T515+V515</f>
        <v>120465</v>
      </c>
      <c r="Y515" s="64">
        <f>U515+W515</f>
        <v>118578</v>
      </c>
      <c r="Z515" s="68"/>
      <c r="AA515" s="64">
        <f>X515+Z515</f>
        <v>120465</v>
      </c>
      <c r="AB515" s="64">
        <f>Y515</f>
        <v>118578</v>
      </c>
      <c r="AC515" s="68"/>
      <c r="AD515" s="68"/>
      <c r="AE515" s="68"/>
      <c r="AF515" s="64">
        <f>AA515+AC515</f>
        <v>120465</v>
      </c>
      <c r="AG515" s="68"/>
      <c r="AH515" s="64">
        <f>AB515</f>
        <v>118578</v>
      </c>
      <c r="AI515" s="68"/>
      <c r="AJ515" s="68"/>
      <c r="AK515" s="64">
        <f>AF515+AI515</f>
        <v>120465</v>
      </c>
      <c r="AL515" s="64">
        <f>AG515</f>
        <v>0</v>
      </c>
      <c r="AM515" s="64">
        <f>AH515+AJ515</f>
        <v>118578</v>
      </c>
      <c r="AN515" s="64">
        <f>AO515-AM515</f>
        <v>24927</v>
      </c>
      <c r="AO515" s="64">
        <v>143505</v>
      </c>
      <c r="AP515" s="64"/>
      <c r="AQ515" s="64">
        <v>143505</v>
      </c>
      <c r="AR515" s="64"/>
      <c r="AS515" s="68"/>
      <c r="AT515" s="64">
        <f>AO515+AR515</f>
        <v>143505</v>
      </c>
      <c r="AU515" s="64">
        <f>AQ515+AS515</f>
        <v>143505</v>
      </c>
      <c r="AV515" s="68"/>
      <c r="AW515" s="68"/>
      <c r="AX515" s="64">
        <f>AT515+AV515</f>
        <v>143505</v>
      </c>
      <c r="AY515" s="64">
        <f>AU515</f>
        <v>143505</v>
      </c>
      <c r="AZ515" s="68"/>
      <c r="BA515" s="68"/>
      <c r="BB515" s="64">
        <f>AX515+AZ515</f>
        <v>143505</v>
      </c>
      <c r="BC515" s="64">
        <f>AY515+BA515</f>
        <v>143505</v>
      </c>
      <c r="BD515" s="68"/>
      <c r="BE515" s="68"/>
      <c r="BF515" s="64">
        <f>BB515+BD515</f>
        <v>143505</v>
      </c>
      <c r="BG515" s="64">
        <f>BC515+BE515</f>
        <v>143505</v>
      </c>
      <c r="BH515" s="68"/>
      <c r="BI515" s="68"/>
      <c r="BJ515" s="64">
        <f>BB515+BH515</f>
        <v>143505</v>
      </c>
      <c r="BK515" s="64">
        <f>BC515+BI515</f>
        <v>143505</v>
      </c>
      <c r="BL515" s="68"/>
      <c r="BM515" s="68"/>
      <c r="BN515" s="64">
        <f>BJ515+BL515</f>
        <v>143505</v>
      </c>
      <c r="BO515" s="64"/>
      <c r="BP515" s="64">
        <f>BK515+BM515</f>
        <v>143505</v>
      </c>
      <c r="BQ515" s="64">
        <f>BR515-BP515</f>
        <v>-143505</v>
      </c>
      <c r="BR515" s="68"/>
      <c r="BS515" s="68"/>
      <c r="BT515" s="15"/>
      <c r="BU515" s="15"/>
      <c r="BV515" s="15"/>
      <c r="BW515" s="15"/>
    </row>
    <row r="516" spans="1:75" s="16" customFormat="1" ht="82.5" customHeight="1">
      <c r="A516" s="66" t="s">
        <v>314</v>
      </c>
      <c r="B516" s="72" t="s">
        <v>148</v>
      </c>
      <c r="C516" s="72" t="s">
        <v>131</v>
      </c>
      <c r="D516" s="73" t="s">
        <v>102</v>
      </c>
      <c r="E516" s="72" t="s">
        <v>383</v>
      </c>
      <c r="F516" s="64"/>
      <c r="G516" s="64"/>
      <c r="H516" s="64"/>
      <c r="I516" s="64"/>
      <c r="J516" s="64"/>
      <c r="K516" s="67"/>
      <c r="L516" s="67"/>
      <c r="M516" s="64"/>
      <c r="N516" s="64"/>
      <c r="O516" s="64"/>
      <c r="P516" s="64"/>
      <c r="Q516" s="64"/>
      <c r="R516" s="68"/>
      <c r="S516" s="68"/>
      <c r="T516" s="64"/>
      <c r="U516" s="64"/>
      <c r="V516" s="68"/>
      <c r="W516" s="68"/>
      <c r="X516" s="64"/>
      <c r="Y516" s="64"/>
      <c r="Z516" s="68"/>
      <c r="AA516" s="64"/>
      <c r="AB516" s="64"/>
      <c r="AC516" s="68"/>
      <c r="AD516" s="68"/>
      <c r="AE516" s="68"/>
      <c r="AF516" s="64"/>
      <c r="AG516" s="68"/>
      <c r="AH516" s="64"/>
      <c r="AI516" s="68"/>
      <c r="AJ516" s="68"/>
      <c r="AK516" s="64"/>
      <c r="AL516" s="64"/>
      <c r="AM516" s="64"/>
      <c r="AN516" s="64"/>
      <c r="AO516" s="64"/>
      <c r="AP516" s="64"/>
      <c r="AQ516" s="64"/>
      <c r="AR516" s="64"/>
      <c r="AS516" s="68"/>
      <c r="AT516" s="64"/>
      <c r="AU516" s="64"/>
      <c r="AV516" s="68"/>
      <c r="AW516" s="68"/>
      <c r="AX516" s="64"/>
      <c r="AY516" s="64"/>
      <c r="AZ516" s="68"/>
      <c r="BA516" s="68"/>
      <c r="BB516" s="64"/>
      <c r="BC516" s="64"/>
      <c r="BD516" s="68"/>
      <c r="BE516" s="68"/>
      <c r="BF516" s="64"/>
      <c r="BG516" s="64"/>
      <c r="BH516" s="68"/>
      <c r="BI516" s="68"/>
      <c r="BJ516" s="64"/>
      <c r="BK516" s="64"/>
      <c r="BL516" s="68"/>
      <c r="BM516" s="68"/>
      <c r="BN516" s="64"/>
      <c r="BO516" s="64"/>
      <c r="BP516" s="64"/>
      <c r="BQ516" s="64">
        <f>BR516-BP516</f>
        <v>38647</v>
      </c>
      <c r="BR516" s="64">
        <v>38647</v>
      </c>
      <c r="BS516" s="64">
        <v>38647</v>
      </c>
      <c r="BT516" s="15"/>
      <c r="BU516" s="15"/>
      <c r="BV516" s="15"/>
      <c r="BW516" s="15"/>
    </row>
    <row r="517" spans="1:75" s="16" customFormat="1" ht="96" customHeight="1">
      <c r="A517" s="66" t="s">
        <v>389</v>
      </c>
      <c r="B517" s="72" t="s">
        <v>148</v>
      </c>
      <c r="C517" s="72" t="s">
        <v>131</v>
      </c>
      <c r="D517" s="73" t="s">
        <v>102</v>
      </c>
      <c r="E517" s="72" t="s">
        <v>384</v>
      </c>
      <c r="F517" s="64"/>
      <c r="G517" s="64"/>
      <c r="H517" s="64"/>
      <c r="I517" s="64"/>
      <c r="J517" s="64"/>
      <c r="K517" s="67"/>
      <c r="L517" s="67"/>
      <c r="M517" s="64"/>
      <c r="N517" s="64"/>
      <c r="O517" s="64"/>
      <c r="P517" s="64"/>
      <c r="Q517" s="64"/>
      <c r="R517" s="68"/>
      <c r="S517" s="68"/>
      <c r="T517" s="64"/>
      <c r="U517" s="64"/>
      <c r="V517" s="68"/>
      <c r="W517" s="68"/>
      <c r="X517" s="64"/>
      <c r="Y517" s="64"/>
      <c r="Z517" s="68"/>
      <c r="AA517" s="64"/>
      <c r="AB517" s="64"/>
      <c r="AC517" s="68"/>
      <c r="AD517" s="68"/>
      <c r="AE517" s="68"/>
      <c r="AF517" s="64"/>
      <c r="AG517" s="68"/>
      <c r="AH517" s="64"/>
      <c r="AI517" s="68"/>
      <c r="AJ517" s="68"/>
      <c r="AK517" s="64"/>
      <c r="AL517" s="64"/>
      <c r="AM517" s="64"/>
      <c r="AN517" s="64"/>
      <c r="AO517" s="64"/>
      <c r="AP517" s="64"/>
      <c r="AQ517" s="64"/>
      <c r="AR517" s="64"/>
      <c r="AS517" s="68"/>
      <c r="AT517" s="64"/>
      <c r="AU517" s="64"/>
      <c r="AV517" s="68"/>
      <c r="AW517" s="68"/>
      <c r="AX517" s="64"/>
      <c r="AY517" s="64"/>
      <c r="AZ517" s="68"/>
      <c r="BA517" s="68"/>
      <c r="BB517" s="64"/>
      <c r="BC517" s="64"/>
      <c r="BD517" s="68"/>
      <c r="BE517" s="68"/>
      <c r="BF517" s="64"/>
      <c r="BG517" s="64"/>
      <c r="BH517" s="68"/>
      <c r="BI517" s="68"/>
      <c r="BJ517" s="64"/>
      <c r="BK517" s="64"/>
      <c r="BL517" s="68"/>
      <c r="BM517" s="68"/>
      <c r="BN517" s="64"/>
      <c r="BO517" s="64"/>
      <c r="BP517" s="64"/>
      <c r="BQ517" s="64">
        <f>BR517-BP517</f>
        <v>2246</v>
      </c>
      <c r="BR517" s="64">
        <v>2246</v>
      </c>
      <c r="BS517" s="64">
        <v>2246</v>
      </c>
      <c r="BT517" s="15"/>
      <c r="BU517" s="15"/>
      <c r="BV517" s="15"/>
      <c r="BW517" s="15"/>
    </row>
    <row r="518" spans="1:75" s="16" customFormat="1" ht="39.75" customHeight="1">
      <c r="A518" s="66" t="s">
        <v>124</v>
      </c>
      <c r="B518" s="72" t="s">
        <v>148</v>
      </c>
      <c r="C518" s="72" t="s">
        <v>131</v>
      </c>
      <c r="D518" s="73" t="s">
        <v>125</v>
      </c>
      <c r="E518" s="72"/>
      <c r="F518" s="64"/>
      <c r="G518" s="64"/>
      <c r="H518" s="64"/>
      <c r="I518" s="64"/>
      <c r="J518" s="64"/>
      <c r="K518" s="67"/>
      <c r="L518" s="67"/>
      <c r="M518" s="64"/>
      <c r="N518" s="64"/>
      <c r="O518" s="64"/>
      <c r="P518" s="64"/>
      <c r="Q518" s="64"/>
      <c r="R518" s="68"/>
      <c r="S518" s="68"/>
      <c r="T518" s="64"/>
      <c r="U518" s="64"/>
      <c r="V518" s="68"/>
      <c r="W518" s="68"/>
      <c r="X518" s="64"/>
      <c r="Y518" s="64"/>
      <c r="Z518" s="68"/>
      <c r="AA518" s="64"/>
      <c r="AB518" s="64"/>
      <c r="AC518" s="68"/>
      <c r="AD518" s="68"/>
      <c r="AE518" s="68"/>
      <c r="AF518" s="64"/>
      <c r="AG518" s="68"/>
      <c r="AH518" s="64"/>
      <c r="AI518" s="68"/>
      <c r="AJ518" s="68"/>
      <c r="AK518" s="64"/>
      <c r="AL518" s="64"/>
      <c r="AM518" s="64"/>
      <c r="AN518" s="64"/>
      <c r="AO518" s="64"/>
      <c r="AP518" s="64"/>
      <c r="AQ518" s="64"/>
      <c r="AR518" s="64"/>
      <c r="AS518" s="68"/>
      <c r="AT518" s="64"/>
      <c r="AU518" s="64"/>
      <c r="AV518" s="68"/>
      <c r="AW518" s="68"/>
      <c r="AX518" s="64"/>
      <c r="AY518" s="64"/>
      <c r="AZ518" s="68"/>
      <c r="BA518" s="68"/>
      <c r="BB518" s="64">
        <f>BB519</f>
        <v>0</v>
      </c>
      <c r="BC518" s="64">
        <f aca="true" t="shared" si="383" ref="BC518:BI519">BC519</f>
        <v>0</v>
      </c>
      <c r="BD518" s="64">
        <f t="shared" si="383"/>
        <v>6694</v>
      </c>
      <c r="BE518" s="64">
        <f t="shared" si="383"/>
        <v>11866</v>
      </c>
      <c r="BF518" s="64">
        <f t="shared" si="383"/>
        <v>6694</v>
      </c>
      <c r="BG518" s="64">
        <f t="shared" si="383"/>
        <v>11866</v>
      </c>
      <c r="BH518" s="64">
        <f t="shared" si="383"/>
        <v>0</v>
      </c>
      <c r="BI518" s="64">
        <f t="shared" si="383"/>
        <v>0</v>
      </c>
      <c r="BJ518" s="64">
        <f>BJ519</f>
        <v>6694</v>
      </c>
      <c r="BK518" s="64">
        <f>BK519</f>
        <v>11866</v>
      </c>
      <c r="BL518" s="64">
        <f aca="true" t="shared" si="384" ref="BL518:BS519">BL519</f>
        <v>0</v>
      </c>
      <c r="BM518" s="64">
        <f t="shared" si="384"/>
        <v>0</v>
      </c>
      <c r="BN518" s="64">
        <f t="shared" si="384"/>
        <v>6694</v>
      </c>
      <c r="BO518" s="64">
        <f t="shared" si="384"/>
        <v>0</v>
      </c>
      <c r="BP518" s="64">
        <f t="shared" si="384"/>
        <v>11866</v>
      </c>
      <c r="BQ518" s="64">
        <f t="shared" si="384"/>
        <v>-8560</v>
      </c>
      <c r="BR518" s="64">
        <f t="shared" si="384"/>
        <v>3306</v>
      </c>
      <c r="BS518" s="64">
        <f t="shared" si="384"/>
        <v>0</v>
      </c>
      <c r="BT518" s="15"/>
      <c r="BU518" s="15"/>
      <c r="BV518" s="15"/>
      <c r="BW518" s="15"/>
    </row>
    <row r="519" spans="1:75" s="16" customFormat="1" ht="73.5" customHeight="1">
      <c r="A519" s="66" t="s">
        <v>361</v>
      </c>
      <c r="B519" s="72" t="s">
        <v>148</v>
      </c>
      <c r="C519" s="72" t="s">
        <v>131</v>
      </c>
      <c r="D519" s="73" t="s">
        <v>362</v>
      </c>
      <c r="E519" s="72"/>
      <c r="F519" s="64"/>
      <c r="G519" s="64"/>
      <c r="H519" s="64"/>
      <c r="I519" s="64"/>
      <c r="J519" s="64"/>
      <c r="K519" s="67"/>
      <c r="L519" s="67"/>
      <c r="M519" s="64"/>
      <c r="N519" s="64"/>
      <c r="O519" s="64"/>
      <c r="P519" s="64"/>
      <c r="Q519" s="64"/>
      <c r="R519" s="68"/>
      <c r="S519" s="68"/>
      <c r="T519" s="64"/>
      <c r="U519" s="64"/>
      <c r="V519" s="68"/>
      <c r="W519" s="68"/>
      <c r="X519" s="64"/>
      <c r="Y519" s="64"/>
      <c r="Z519" s="68"/>
      <c r="AA519" s="64"/>
      <c r="AB519" s="64"/>
      <c r="AC519" s="68"/>
      <c r="AD519" s="68"/>
      <c r="AE519" s="68"/>
      <c r="AF519" s="64"/>
      <c r="AG519" s="68"/>
      <c r="AH519" s="64"/>
      <c r="AI519" s="68"/>
      <c r="AJ519" s="68"/>
      <c r="AK519" s="64"/>
      <c r="AL519" s="64"/>
      <c r="AM519" s="64"/>
      <c r="AN519" s="64"/>
      <c r="AO519" s="64"/>
      <c r="AP519" s="64"/>
      <c r="AQ519" s="64"/>
      <c r="AR519" s="64"/>
      <c r="AS519" s="68"/>
      <c r="AT519" s="64"/>
      <c r="AU519" s="64"/>
      <c r="AV519" s="68"/>
      <c r="AW519" s="68"/>
      <c r="AX519" s="64"/>
      <c r="AY519" s="64"/>
      <c r="AZ519" s="68"/>
      <c r="BA519" s="68"/>
      <c r="BB519" s="64">
        <f>BB520</f>
        <v>0</v>
      </c>
      <c r="BC519" s="64">
        <f t="shared" si="383"/>
        <v>0</v>
      </c>
      <c r="BD519" s="64">
        <f t="shared" si="383"/>
        <v>6694</v>
      </c>
      <c r="BE519" s="64">
        <f t="shared" si="383"/>
        <v>11866</v>
      </c>
      <c r="BF519" s="64">
        <f t="shared" si="383"/>
        <v>6694</v>
      </c>
      <c r="BG519" s="64">
        <f t="shared" si="383"/>
        <v>11866</v>
      </c>
      <c r="BH519" s="64">
        <f t="shared" si="383"/>
        <v>0</v>
      </c>
      <c r="BI519" s="64">
        <f t="shared" si="383"/>
        <v>0</v>
      </c>
      <c r="BJ519" s="64">
        <f>BJ520</f>
        <v>6694</v>
      </c>
      <c r="BK519" s="64">
        <f>BK520</f>
        <v>11866</v>
      </c>
      <c r="BL519" s="64">
        <f t="shared" si="384"/>
        <v>0</v>
      </c>
      <c r="BM519" s="64">
        <f t="shared" si="384"/>
        <v>0</v>
      </c>
      <c r="BN519" s="64">
        <f t="shared" si="384"/>
        <v>6694</v>
      </c>
      <c r="BO519" s="64">
        <f t="shared" si="384"/>
        <v>0</v>
      </c>
      <c r="BP519" s="64">
        <f t="shared" si="384"/>
        <v>11866</v>
      </c>
      <c r="BQ519" s="64">
        <f t="shared" si="384"/>
        <v>-8560</v>
      </c>
      <c r="BR519" s="64">
        <f t="shared" si="384"/>
        <v>3306</v>
      </c>
      <c r="BS519" s="64">
        <f t="shared" si="384"/>
        <v>0</v>
      </c>
      <c r="BT519" s="15"/>
      <c r="BU519" s="15"/>
      <c r="BV519" s="15"/>
      <c r="BW519" s="15"/>
    </row>
    <row r="520" spans="1:75" s="16" customFormat="1" ht="90" customHeight="1">
      <c r="A520" s="66" t="s">
        <v>240</v>
      </c>
      <c r="B520" s="72" t="s">
        <v>148</v>
      </c>
      <c r="C520" s="72" t="s">
        <v>131</v>
      </c>
      <c r="D520" s="73" t="s">
        <v>362</v>
      </c>
      <c r="E520" s="72" t="s">
        <v>153</v>
      </c>
      <c r="F520" s="64"/>
      <c r="G520" s="64"/>
      <c r="H520" s="64"/>
      <c r="I520" s="64"/>
      <c r="J520" s="64"/>
      <c r="K520" s="67"/>
      <c r="L520" s="67"/>
      <c r="M520" s="64"/>
      <c r="N520" s="64"/>
      <c r="O520" s="64"/>
      <c r="P520" s="64"/>
      <c r="Q520" s="64"/>
      <c r="R520" s="68"/>
      <c r="S520" s="68"/>
      <c r="T520" s="64"/>
      <c r="U520" s="64"/>
      <c r="V520" s="68"/>
      <c r="W520" s="68"/>
      <c r="X520" s="64"/>
      <c r="Y520" s="64"/>
      <c r="Z520" s="68"/>
      <c r="AA520" s="64"/>
      <c r="AB520" s="64"/>
      <c r="AC520" s="68"/>
      <c r="AD520" s="68"/>
      <c r="AE520" s="68"/>
      <c r="AF520" s="64"/>
      <c r="AG520" s="68"/>
      <c r="AH520" s="64"/>
      <c r="AI520" s="68"/>
      <c r="AJ520" s="68"/>
      <c r="AK520" s="64"/>
      <c r="AL520" s="64"/>
      <c r="AM520" s="64"/>
      <c r="AN520" s="64"/>
      <c r="AO520" s="64"/>
      <c r="AP520" s="64"/>
      <c r="AQ520" s="64"/>
      <c r="AR520" s="64"/>
      <c r="AS520" s="68"/>
      <c r="AT520" s="64"/>
      <c r="AU520" s="64"/>
      <c r="AV520" s="68"/>
      <c r="AW520" s="68"/>
      <c r="AX520" s="64"/>
      <c r="AY520" s="64"/>
      <c r="AZ520" s="68"/>
      <c r="BA520" s="68"/>
      <c r="BB520" s="64"/>
      <c r="BC520" s="64"/>
      <c r="BD520" s="64">
        <v>6694</v>
      </c>
      <c r="BE520" s="64">
        <v>11866</v>
      </c>
      <c r="BF520" s="64">
        <f>BB520+BD520</f>
        <v>6694</v>
      </c>
      <c r="BG520" s="64">
        <f>BC520+BE520</f>
        <v>11866</v>
      </c>
      <c r="BH520" s="68"/>
      <c r="BI520" s="68"/>
      <c r="BJ520" s="64">
        <f>BF520+BH520</f>
        <v>6694</v>
      </c>
      <c r="BK520" s="64">
        <f>BG520+BI520</f>
        <v>11866</v>
      </c>
      <c r="BL520" s="68"/>
      <c r="BM520" s="68"/>
      <c r="BN520" s="64">
        <f>BJ520+BL520</f>
        <v>6694</v>
      </c>
      <c r="BO520" s="64"/>
      <c r="BP520" s="64">
        <f>BK520+BM520</f>
        <v>11866</v>
      </c>
      <c r="BQ520" s="64">
        <f>BR520-BP520</f>
        <v>-8560</v>
      </c>
      <c r="BR520" s="64">
        <v>3306</v>
      </c>
      <c r="BS520" s="64"/>
      <c r="BT520" s="15"/>
      <c r="BU520" s="15"/>
      <c r="BV520" s="15"/>
      <c r="BW520" s="15"/>
    </row>
    <row r="521" spans="1:75" s="16" customFormat="1" ht="16.5">
      <c r="A521" s="66"/>
      <c r="B521" s="72"/>
      <c r="C521" s="72"/>
      <c r="D521" s="73"/>
      <c r="E521" s="72"/>
      <c r="F521" s="64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4"/>
      <c r="AL521" s="64"/>
      <c r="AM521" s="64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7"/>
      <c r="BR521" s="68"/>
      <c r="BS521" s="68"/>
      <c r="BT521" s="15"/>
      <c r="BU521" s="15"/>
      <c r="BV521" s="15"/>
      <c r="BW521" s="15"/>
    </row>
    <row r="522" spans="1:75" s="16" customFormat="1" ht="24.75" customHeight="1">
      <c r="A522" s="57" t="s">
        <v>4</v>
      </c>
      <c r="B522" s="58" t="s">
        <v>148</v>
      </c>
      <c r="C522" s="58" t="s">
        <v>138</v>
      </c>
      <c r="D522" s="70"/>
      <c r="E522" s="58"/>
      <c r="F522" s="71">
        <f aca="true" t="shared" si="385" ref="F522:V523">F523</f>
        <v>229141</v>
      </c>
      <c r="G522" s="71">
        <f t="shared" si="385"/>
        <v>28032</v>
      </c>
      <c r="H522" s="71">
        <f t="shared" si="385"/>
        <v>257173</v>
      </c>
      <c r="I522" s="71">
        <f t="shared" si="385"/>
        <v>0</v>
      </c>
      <c r="J522" s="71">
        <f t="shared" si="385"/>
        <v>275614</v>
      </c>
      <c r="K522" s="71">
        <f t="shared" si="385"/>
        <v>0</v>
      </c>
      <c r="L522" s="71">
        <f t="shared" si="385"/>
        <v>0</v>
      </c>
      <c r="M522" s="71">
        <f t="shared" si="385"/>
        <v>275614</v>
      </c>
      <c r="N522" s="71">
        <f t="shared" si="385"/>
        <v>-60549</v>
      </c>
      <c r="O522" s="71">
        <f t="shared" si="385"/>
        <v>215065</v>
      </c>
      <c r="P522" s="71">
        <f t="shared" si="385"/>
        <v>0</v>
      </c>
      <c r="Q522" s="71">
        <f t="shared" si="385"/>
        <v>200287</v>
      </c>
      <c r="R522" s="71">
        <f t="shared" si="385"/>
        <v>0</v>
      </c>
      <c r="S522" s="71">
        <f t="shared" si="385"/>
        <v>0</v>
      </c>
      <c r="T522" s="71">
        <f t="shared" si="385"/>
        <v>215065</v>
      </c>
      <c r="U522" s="71">
        <f t="shared" si="385"/>
        <v>200287</v>
      </c>
      <c r="V522" s="71">
        <f t="shared" si="385"/>
        <v>0</v>
      </c>
      <c r="W522" s="71">
        <f aca="true" t="shared" si="386" ref="V522:AK523">W523</f>
        <v>0</v>
      </c>
      <c r="X522" s="71">
        <f t="shared" si="386"/>
        <v>215065</v>
      </c>
      <c r="Y522" s="71">
        <f t="shared" si="386"/>
        <v>200287</v>
      </c>
      <c r="Z522" s="71">
        <f t="shared" si="386"/>
        <v>0</v>
      </c>
      <c r="AA522" s="71">
        <f t="shared" si="386"/>
        <v>215065</v>
      </c>
      <c r="AB522" s="71">
        <f t="shared" si="386"/>
        <v>200287</v>
      </c>
      <c r="AC522" s="71">
        <f t="shared" si="386"/>
        <v>0</v>
      </c>
      <c r="AD522" s="71">
        <f t="shared" si="386"/>
        <v>0</v>
      </c>
      <c r="AE522" s="71"/>
      <c r="AF522" s="71">
        <f t="shared" si="386"/>
        <v>215065</v>
      </c>
      <c r="AG522" s="71">
        <f t="shared" si="386"/>
        <v>0</v>
      </c>
      <c r="AH522" s="71">
        <f t="shared" si="386"/>
        <v>200287</v>
      </c>
      <c r="AI522" s="71">
        <f t="shared" si="386"/>
        <v>0</v>
      </c>
      <c r="AJ522" s="71">
        <f t="shared" si="386"/>
        <v>0</v>
      </c>
      <c r="AK522" s="71">
        <f t="shared" si="386"/>
        <v>215065</v>
      </c>
      <c r="AL522" s="71">
        <f aca="true" t="shared" si="387" ref="AI522:AZ523">AL523</f>
        <v>0</v>
      </c>
      <c r="AM522" s="71">
        <f t="shared" si="387"/>
        <v>200287</v>
      </c>
      <c r="AN522" s="71">
        <f t="shared" si="387"/>
        <v>38710</v>
      </c>
      <c r="AO522" s="71">
        <f t="shared" si="387"/>
        <v>238997</v>
      </c>
      <c r="AP522" s="71">
        <f t="shared" si="387"/>
        <v>0</v>
      </c>
      <c r="AQ522" s="71">
        <f t="shared" si="387"/>
        <v>238997</v>
      </c>
      <c r="AR522" s="71">
        <f t="shared" si="387"/>
        <v>0</v>
      </c>
      <c r="AS522" s="71">
        <f t="shared" si="387"/>
        <v>0</v>
      </c>
      <c r="AT522" s="71">
        <f t="shared" si="387"/>
        <v>238997</v>
      </c>
      <c r="AU522" s="71">
        <f t="shared" si="387"/>
        <v>238997</v>
      </c>
      <c r="AV522" s="71">
        <f t="shared" si="387"/>
        <v>0</v>
      </c>
      <c r="AW522" s="71">
        <f t="shared" si="387"/>
        <v>0</v>
      </c>
      <c r="AX522" s="71">
        <f t="shared" si="387"/>
        <v>238997</v>
      </c>
      <c r="AY522" s="71">
        <f t="shared" si="387"/>
        <v>238997</v>
      </c>
      <c r="AZ522" s="71">
        <f t="shared" si="387"/>
        <v>0</v>
      </c>
      <c r="BA522" s="71">
        <f aca="true" t="shared" si="388" ref="AZ522:BC523">BA523</f>
        <v>0</v>
      </c>
      <c r="BB522" s="71">
        <f t="shared" si="388"/>
        <v>238997</v>
      </c>
      <c r="BC522" s="71">
        <f t="shared" si="388"/>
        <v>238997</v>
      </c>
      <c r="BD522" s="68"/>
      <c r="BE522" s="68"/>
      <c r="BF522" s="71">
        <f aca="true" t="shared" si="389" ref="BF522:BS523">BF523</f>
        <v>238997</v>
      </c>
      <c r="BG522" s="71">
        <f t="shared" si="389"/>
        <v>238997</v>
      </c>
      <c r="BH522" s="71">
        <f t="shared" si="389"/>
        <v>0</v>
      </c>
      <c r="BI522" s="71">
        <f t="shared" si="389"/>
        <v>0</v>
      </c>
      <c r="BJ522" s="71">
        <f t="shared" si="389"/>
        <v>238997</v>
      </c>
      <c r="BK522" s="71">
        <f t="shared" si="389"/>
        <v>238997</v>
      </c>
      <c r="BL522" s="71">
        <f t="shared" si="389"/>
        <v>0</v>
      </c>
      <c r="BM522" s="71">
        <f t="shared" si="389"/>
        <v>0</v>
      </c>
      <c r="BN522" s="71">
        <f t="shared" si="389"/>
        <v>238997</v>
      </c>
      <c r="BO522" s="71"/>
      <c r="BP522" s="71">
        <f t="shared" si="389"/>
        <v>238997</v>
      </c>
      <c r="BQ522" s="71">
        <f t="shared" si="389"/>
        <v>-238601</v>
      </c>
      <c r="BR522" s="71">
        <f t="shared" si="389"/>
        <v>396</v>
      </c>
      <c r="BS522" s="71">
        <f t="shared" si="389"/>
        <v>396</v>
      </c>
      <c r="BT522" s="15"/>
      <c r="BU522" s="15"/>
      <c r="BV522" s="15"/>
      <c r="BW522" s="15"/>
    </row>
    <row r="523" spans="1:75" s="16" customFormat="1" ht="22.5" customHeight="1">
      <c r="A523" s="66" t="s">
        <v>105</v>
      </c>
      <c r="B523" s="72" t="s">
        <v>148</v>
      </c>
      <c r="C523" s="72" t="s">
        <v>138</v>
      </c>
      <c r="D523" s="73" t="s">
        <v>106</v>
      </c>
      <c r="E523" s="72"/>
      <c r="F523" s="74">
        <f t="shared" si="385"/>
        <v>229141</v>
      </c>
      <c r="G523" s="74">
        <f t="shared" si="385"/>
        <v>28032</v>
      </c>
      <c r="H523" s="74">
        <f t="shared" si="385"/>
        <v>257173</v>
      </c>
      <c r="I523" s="74">
        <f t="shared" si="385"/>
        <v>0</v>
      </c>
      <c r="J523" s="74">
        <f t="shared" si="385"/>
        <v>275614</v>
      </c>
      <c r="K523" s="74">
        <f t="shared" si="385"/>
        <v>0</v>
      </c>
      <c r="L523" s="74">
        <f t="shared" si="385"/>
        <v>0</v>
      </c>
      <c r="M523" s="74">
        <f t="shared" si="385"/>
        <v>275614</v>
      </c>
      <c r="N523" s="74">
        <f t="shared" si="385"/>
        <v>-60549</v>
      </c>
      <c r="O523" s="74">
        <f t="shared" si="385"/>
        <v>215065</v>
      </c>
      <c r="P523" s="74">
        <f t="shared" si="385"/>
        <v>0</v>
      </c>
      <c r="Q523" s="74">
        <f t="shared" si="385"/>
        <v>200287</v>
      </c>
      <c r="R523" s="74">
        <f t="shared" si="385"/>
        <v>0</v>
      </c>
      <c r="S523" s="74">
        <f t="shared" si="385"/>
        <v>0</v>
      </c>
      <c r="T523" s="74">
        <f t="shared" si="385"/>
        <v>215065</v>
      </c>
      <c r="U523" s="74">
        <f t="shared" si="385"/>
        <v>200287</v>
      </c>
      <c r="V523" s="74">
        <f t="shared" si="386"/>
        <v>0</v>
      </c>
      <c r="W523" s="74">
        <f t="shared" si="386"/>
        <v>0</v>
      </c>
      <c r="X523" s="74">
        <f t="shared" si="386"/>
        <v>215065</v>
      </c>
      <c r="Y523" s="74">
        <f t="shared" si="386"/>
        <v>200287</v>
      </c>
      <c r="Z523" s="74">
        <f t="shared" si="386"/>
        <v>0</v>
      </c>
      <c r="AA523" s="74">
        <f t="shared" si="386"/>
        <v>215065</v>
      </c>
      <c r="AB523" s="74">
        <f t="shared" si="386"/>
        <v>200287</v>
      </c>
      <c r="AC523" s="74">
        <f t="shared" si="386"/>
        <v>0</v>
      </c>
      <c r="AD523" s="74">
        <f t="shared" si="386"/>
        <v>0</v>
      </c>
      <c r="AE523" s="74"/>
      <c r="AF523" s="74">
        <f t="shared" si="386"/>
        <v>215065</v>
      </c>
      <c r="AG523" s="74">
        <f t="shared" si="386"/>
        <v>0</v>
      </c>
      <c r="AH523" s="74">
        <f t="shared" si="386"/>
        <v>200287</v>
      </c>
      <c r="AI523" s="74">
        <f t="shared" si="387"/>
        <v>0</v>
      </c>
      <c r="AJ523" s="74">
        <f t="shared" si="387"/>
        <v>0</v>
      </c>
      <c r="AK523" s="74">
        <f t="shared" si="387"/>
        <v>215065</v>
      </c>
      <c r="AL523" s="74">
        <f t="shared" si="387"/>
        <v>0</v>
      </c>
      <c r="AM523" s="74">
        <f t="shared" si="387"/>
        <v>200287</v>
      </c>
      <c r="AN523" s="74">
        <f t="shared" si="387"/>
        <v>38710</v>
      </c>
      <c r="AO523" s="74">
        <f t="shared" si="387"/>
        <v>238997</v>
      </c>
      <c r="AP523" s="74">
        <f t="shared" si="387"/>
        <v>0</v>
      </c>
      <c r="AQ523" s="74">
        <f t="shared" si="387"/>
        <v>238997</v>
      </c>
      <c r="AR523" s="74">
        <f t="shared" si="387"/>
        <v>0</v>
      </c>
      <c r="AS523" s="74">
        <f t="shared" si="387"/>
        <v>0</v>
      </c>
      <c r="AT523" s="74">
        <f t="shared" si="387"/>
        <v>238997</v>
      </c>
      <c r="AU523" s="74">
        <f t="shared" si="387"/>
        <v>238997</v>
      </c>
      <c r="AV523" s="74">
        <f t="shared" si="387"/>
        <v>0</v>
      </c>
      <c r="AW523" s="74">
        <f t="shared" si="387"/>
        <v>0</v>
      </c>
      <c r="AX523" s="74">
        <f t="shared" si="387"/>
        <v>238997</v>
      </c>
      <c r="AY523" s="74">
        <f t="shared" si="387"/>
        <v>238997</v>
      </c>
      <c r="AZ523" s="74">
        <f t="shared" si="388"/>
        <v>0</v>
      </c>
      <c r="BA523" s="74">
        <f t="shared" si="388"/>
        <v>0</v>
      </c>
      <c r="BB523" s="74">
        <f t="shared" si="388"/>
        <v>238997</v>
      </c>
      <c r="BC523" s="74">
        <f t="shared" si="388"/>
        <v>238997</v>
      </c>
      <c r="BD523" s="68"/>
      <c r="BE523" s="68"/>
      <c r="BF523" s="74">
        <f t="shared" si="389"/>
        <v>238997</v>
      </c>
      <c r="BG523" s="74">
        <f t="shared" si="389"/>
        <v>238997</v>
      </c>
      <c r="BH523" s="74">
        <f t="shared" si="389"/>
        <v>0</v>
      </c>
      <c r="BI523" s="74">
        <f t="shared" si="389"/>
        <v>0</v>
      </c>
      <c r="BJ523" s="74">
        <f t="shared" si="389"/>
        <v>238997</v>
      </c>
      <c r="BK523" s="74">
        <f t="shared" si="389"/>
        <v>238997</v>
      </c>
      <c r="BL523" s="74">
        <f t="shared" si="389"/>
        <v>0</v>
      </c>
      <c r="BM523" s="74">
        <f t="shared" si="389"/>
        <v>0</v>
      </c>
      <c r="BN523" s="74">
        <f t="shared" si="389"/>
        <v>238997</v>
      </c>
      <c r="BO523" s="74"/>
      <c r="BP523" s="74">
        <f t="shared" si="389"/>
        <v>238997</v>
      </c>
      <c r="BQ523" s="74">
        <f>BQ524+BQ525</f>
        <v>-238601</v>
      </c>
      <c r="BR523" s="74">
        <f>BR524+BR525</f>
        <v>396</v>
      </c>
      <c r="BS523" s="74">
        <f>BS524+BS525</f>
        <v>396</v>
      </c>
      <c r="BT523" s="15"/>
      <c r="BU523" s="15"/>
      <c r="BV523" s="15"/>
      <c r="BW523" s="15"/>
    </row>
    <row r="524" spans="1:75" s="16" customFormat="1" ht="36" customHeight="1">
      <c r="A524" s="66" t="s">
        <v>132</v>
      </c>
      <c r="B524" s="72" t="s">
        <v>148</v>
      </c>
      <c r="C524" s="72" t="s">
        <v>138</v>
      </c>
      <c r="D524" s="73" t="s">
        <v>106</v>
      </c>
      <c r="E524" s="72" t="s">
        <v>133</v>
      </c>
      <c r="F524" s="64">
        <v>229141</v>
      </c>
      <c r="G524" s="64">
        <f>H524-F524</f>
        <v>28032</v>
      </c>
      <c r="H524" s="64">
        <v>257173</v>
      </c>
      <c r="I524" s="64"/>
      <c r="J524" s="64">
        <v>275614</v>
      </c>
      <c r="K524" s="67"/>
      <c r="L524" s="67"/>
      <c r="M524" s="64">
        <v>275614</v>
      </c>
      <c r="N524" s="64">
        <f>O524-M524</f>
        <v>-60549</v>
      </c>
      <c r="O524" s="64">
        <v>215065</v>
      </c>
      <c r="P524" s="64"/>
      <c r="Q524" s="64">
        <v>200287</v>
      </c>
      <c r="R524" s="68"/>
      <c r="S524" s="68"/>
      <c r="T524" s="64">
        <f>O524+R524</f>
        <v>215065</v>
      </c>
      <c r="U524" s="64">
        <f>Q524+S524</f>
        <v>200287</v>
      </c>
      <c r="V524" s="68"/>
      <c r="W524" s="68"/>
      <c r="X524" s="64">
        <f>T524+V524</f>
        <v>215065</v>
      </c>
      <c r="Y524" s="64">
        <f>U524+W524</f>
        <v>200287</v>
      </c>
      <c r="Z524" s="68"/>
      <c r="AA524" s="64">
        <f>X524+Z524</f>
        <v>215065</v>
      </c>
      <c r="AB524" s="64">
        <f>Y524</f>
        <v>200287</v>
      </c>
      <c r="AC524" s="68"/>
      <c r="AD524" s="68"/>
      <c r="AE524" s="68"/>
      <c r="AF524" s="64">
        <f>AA524+AC524</f>
        <v>215065</v>
      </c>
      <c r="AG524" s="68"/>
      <c r="AH524" s="64">
        <f>AB524</f>
        <v>200287</v>
      </c>
      <c r="AI524" s="68"/>
      <c r="AJ524" s="68"/>
      <c r="AK524" s="64">
        <f>AF524+AI524</f>
        <v>215065</v>
      </c>
      <c r="AL524" s="64">
        <f>AG524</f>
        <v>0</v>
      </c>
      <c r="AM524" s="64">
        <f>AH524+AJ524</f>
        <v>200287</v>
      </c>
      <c r="AN524" s="64">
        <f>AO524-AM524</f>
        <v>38710</v>
      </c>
      <c r="AO524" s="64">
        <v>238997</v>
      </c>
      <c r="AP524" s="64"/>
      <c r="AQ524" s="64">
        <v>238997</v>
      </c>
      <c r="AR524" s="64"/>
      <c r="AS524" s="68"/>
      <c r="AT524" s="64">
        <f>AO524+AR524</f>
        <v>238997</v>
      </c>
      <c r="AU524" s="64">
        <f>AQ524+AS524</f>
        <v>238997</v>
      </c>
      <c r="AV524" s="68"/>
      <c r="AW524" s="68"/>
      <c r="AX524" s="64">
        <f>AT524+AV524</f>
        <v>238997</v>
      </c>
      <c r="AY524" s="64">
        <f>AU524</f>
        <v>238997</v>
      </c>
      <c r="AZ524" s="68"/>
      <c r="BA524" s="68"/>
      <c r="BB524" s="64">
        <f>AX524+AZ524</f>
        <v>238997</v>
      </c>
      <c r="BC524" s="64">
        <f>AY524+BA524</f>
        <v>238997</v>
      </c>
      <c r="BD524" s="68"/>
      <c r="BE524" s="68"/>
      <c r="BF524" s="64">
        <f>BB524+BD524</f>
        <v>238997</v>
      </c>
      <c r="BG524" s="64">
        <f>BC524+BE524</f>
        <v>238997</v>
      </c>
      <c r="BH524" s="68"/>
      <c r="BI524" s="68"/>
      <c r="BJ524" s="64">
        <f>BB524+BH524</f>
        <v>238997</v>
      </c>
      <c r="BK524" s="64">
        <f>BC524+BI524</f>
        <v>238997</v>
      </c>
      <c r="BL524" s="68"/>
      <c r="BM524" s="68"/>
      <c r="BN524" s="64">
        <f>BJ524+BL524</f>
        <v>238997</v>
      </c>
      <c r="BO524" s="64"/>
      <c r="BP524" s="64">
        <f>BK524+BM524</f>
        <v>238997</v>
      </c>
      <c r="BQ524" s="64">
        <f>BR524-BP524</f>
        <v>-238997</v>
      </c>
      <c r="BR524" s="68"/>
      <c r="BS524" s="68"/>
      <c r="BT524" s="15"/>
      <c r="BU524" s="15"/>
      <c r="BV524" s="15"/>
      <c r="BW524" s="15"/>
    </row>
    <row r="525" spans="1:75" s="16" customFormat="1" ht="96" customHeight="1">
      <c r="A525" s="66" t="s">
        <v>389</v>
      </c>
      <c r="B525" s="72" t="s">
        <v>148</v>
      </c>
      <c r="C525" s="72" t="s">
        <v>138</v>
      </c>
      <c r="D525" s="73" t="s">
        <v>106</v>
      </c>
      <c r="E525" s="72" t="s">
        <v>384</v>
      </c>
      <c r="F525" s="64"/>
      <c r="G525" s="64"/>
      <c r="H525" s="64"/>
      <c r="I525" s="64"/>
      <c r="J525" s="64"/>
      <c r="K525" s="67"/>
      <c r="L525" s="67"/>
      <c r="M525" s="64"/>
      <c r="N525" s="64"/>
      <c r="O525" s="64"/>
      <c r="P525" s="64"/>
      <c r="Q525" s="64"/>
      <c r="R525" s="68"/>
      <c r="S525" s="68"/>
      <c r="T525" s="64"/>
      <c r="U525" s="64"/>
      <c r="V525" s="68"/>
      <c r="W525" s="68"/>
      <c r="X525" s="64"/>
      <c r="Y525" s="64"/>
      <c r="Z525" s="68"/>
      <c r="AA525" s="64"/>
      <c r="AB525" s="64"/>
      <c r="AC525" s="68"/>
      <c r="AD525" s="68"/>
      <c r="AE525" s="68"/>
      <c r="AF525" s="64"/>
      <c r="AG525" s="68"/>
      <c r="AH525" s="64"/>
      <c r="AI525" s="68"/>
      <c r="AJ525" s="68"/>
      <c r="AK525" s="64"/>
      <c r="AL525" s="64"/>
      <c r="AM525" s="64"/>
      <c r="AN525" s="64"/>
      <c r="AO525" s="64"/>
      <c r="AP525" s="64"/>
      <c r="AQ525" s="64"/>
      <c r="AR525" s="64"/>
      <c r="AS525" s="68"/>
      <c r="AT525" s="64"/>
      <c r="AU525" s="64"/>
      <c r="AV525" s="68"/>
      <c r="AW525" s="68"/>
      <c r="AX525" s="64"/>
      <c r="AY525" s="64"/>
      <c r="AZ525" s="68"/>
      <c r="BA525" s="68"/>
      <c r="BB525" s="64"/>
      <c r="BC525" s="64"/>
      <c r="BD525" s="68"/>
      <c r="BE525" s="68"/>
      <c r="BF525" s="64"/>
      <c r="BG525" s="64"/>
      <c r="BH525" s="68"/>
      <c r="BI525" s="68"/>
      <c r="BJ525" s="64"/>
      <c r="BK525" s="64"/>
      <c r="BL525" s="68"/>
      <c r="BM525" s="68"/>
      <c r="BN525" s="64"/>
      <c r="BO525" s="64"/>
      <c r="BP525" s="64"/>
      <c r="BQ525" s="64">
        <f>BR525-BP525</f>
        <v>396</v>
      </c>
      <c r="BR525" s="67">
        <v>396</v>
      </c>
      <c r="BS525" s="67">
        <v>396</v>
      </c>
      <c r="BT525" s="15"/>
      <c r="BU525" s="15"/>
      <c r="BV525" s="15"/>
      <c r="BW525" s="15"/>
    </row>
    <row r="526" spans="1:75" s="16" customFormat="1" ht="15" customHeight="1">
      <c r="A526" s="66"/>
      <c r="B526" s="72"/>
      <c r="C526" s="72"/>
      <c r="D526" s="73"/>
      <c r="E526" s="72"/>
      <c r="F526" s="64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4"/>
      <c r="AL526" s="64"/>
      <c r="AM526" s="64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7"/>
      <c r="BR526" s="68"/>
      <c r="BS526" s="68"/>
      <c r="BT526" s="15"/>
      <c r="BU526" s="15"/>
      <c r="BV526" s="15"/>
      <c r="BW526" s="15"/>
    </row>
    <row r="527" spans="1:75" s="10" customFormat="1" ht="22.5" customHeight="1">
      <c r="A527" s="57" t="s">
        <v>5</v>
      </c>
      <c r="B527" s="58" t="s">
        <v>148</v>
      </c>
      <c r="C527" s="58" t="s">
        <v>159</v>
      </c>
      <c r="D527" s="70"/>
      <c r="E527" s="58"/>
      <c r="F527" s="71">
        <f aca="true" t="shared" si="390" ref="F527:V528">F528</f>
        <v>90724</v>
      </c>
      <c r="G527" s="71">
        <f t="shared" si="390"/>
        <v>20756</v>
      </c>
      <c r="H527" s="71">
        <f t="shared" si="390"/>
        <v>111480</v>
      </c>
      <c r="I527" s="71">
        <f t="shared" si="390"/>
        <v>0</v>
      </c>
      <c r="J527" s="71">
        <f t="shared" si="390"/>
        <v>120990</v>
      </c>
      <c r="K527" s="71">
        <f t="shared" si="390"/>
        <v>0</v>
      </c>
      <c r="L527" s="71">
        <f t="shared" si="390"/>
        <v>0</v>
      </c>
      <c r="M527" s="71">
        <f t="shared" si="390"/>
        <v>120990</v>
      </c>
      <c r="N527" s="71">
        <f t="shared" si="390"/>
        <v>-44708</v>
      </c>
      <c r="O527" s="71">
        <f t="shared" si="390"/>
        <v>76282</v>
      </c>
      <c r="P527" s="71">
        <f t="shared" si="390"/>
        <v>0</v>
      </c>
      <c r="Q527" s="71">
        <f t="shared" si="390"/>
        <v>73821</v>
      </c>
      <c r="R527" s="71">
        <f t="shared" si="390"/>
        <v>0</v>
      </c>
      <c r="S527" s="71">
        <f t="shared" si="390"/>
        <v>0</v>
      </c>
      <c r="T527" s="71">
        <f t="shared" si="390"/>
        <v>76282</v>
      </c>
      <c r="U527" s="71">
        <f t="shared" si="390"/>
        <v>73821</v>
      </c>
      <c r="V527" s="71">
        <f t="shared" si="390"/>
        <v>0</v>
      </c>
      <c r="W527" s="71">
        <f aca="true" t="shared" si="391" ref="V527:AK528">W528</f>
        <v>0</v>
      </c>
      <c r="X527" s="71">
        <f t="shared" si="391"/>
        <v>76282</v>
      </c>
      <c r="Y527" s="71">
        <f t="shared" si="391"/>
        <v>73821</v>
      </c>
      <c r="Z527" s="71">
        <f t="shared" si="391"/>
        <v>0</v>
      </c>
      <c r="AA527" s="71">
        <f t="shared" si="391"/>
        <v>76282</v>
      </c>
      <c r="AB527" s="71">
        <f t="shared" si="391"/>
        <v>73821</v>
      </c>
      <c r="AC527" s="71">
        <f t="shared" si="391"/>
        <v>0</v>
      </c>
      <c r="AD527" s="71">
        <f t="shared" si="391"/>
        <v>0</v>
      </c>
      <c r="AE527" s="71"/>
      <c r="AF527" s="71">
        <f t="shared" si="391"/>
        <v>76282</v>
      </c>
      <c r="AG527" s="71">
        <f t="shared" si="391"/>
        <v>0</v>
      </c>
      <c r="AH527" s="71">
        <f t="shared" si="391"/>
        <v>73821</v>
      </c>
      <c r="AI527" s="71">
        <f t="shared" si="391"/>
        <v>0</v>
      </c>
      <c r="AJ527" s="71">
        <f t="shared" si="391"/>
        <v>0</v>
      </c>
      <c r="AK527" s="71">
        <f t="shared" si="391"/>
        <v>76282</v>
      </c>
      <c r="AL527" s="71">
        <f aca="true" t="shared" si="392" ref="AI527:AZ528">AL528</f>
        <v>0</v>
      </c>
      <c r="AM527" s="71">
        <f t="shared" si="392"/>
        <v>73821</v>
      </c>
      <c r="AN527" s="71">
        <f t="shared" si="392"/>
        <v>14564</v>
      </c>
      <c r="AO527" s="71">
        <f t="shared" si="392"/>
        <v>88385</v>
      </c>
      <c r="AP527" s="71">
        <f t="shared" si="392"/>
        <v>0</v>
      </c>
      <c r="AQ527" s="71">
        <f t="shared" si="392"/>
        <v>88385</v>
      </c>
      <c r="AR527" s="71">
        <f t="shared" si="392"/>
        <v>0</v>
      </c>
      <c r="AS527" s="71">
        <f t="shared" si="392"/>
        <v>0</v>
      </c>
      <c r="AT527" s="71">
        <f t="shared" si="392"/>
        <v>88385</v>
      </c>
      <c r="AU527" s="71">
        <f t="shared" si="392"/>
        <v>88385</v>
      </c>
      <c r="AV527" s="71">
        <f t="shared" si="392"/>
        <v>0</v>
      </c>
      <c r="AW527" s="71">
        <f t="shared" si="392"/>
        <v>0</v>
      </c>
      <c r="AX527" s="71">
        <f t="shared" si="392"/>
        <v>88385</v>
      </c>
      <c r="AY527" s="71">
        <f t="shared" si="392"/>
        <v>88385</v>
      </c>
      <c r="AZ527" s="71">
        <f t="shared" si="392"/>
        <v>0</v>
      </c>
      <c r="BA527" s="71">
        <f aca="true" t="shared" si="393" ref="AZ527:BC528">BA528</f>
        <v>0</v>
      </c>
      <c r="BB527" s="71">
        <f t="shared" si="393"/>
        <v>88385</v>
      </c>
      <c r="BC527" s="71">
        <f t="shared" si="393"/>
        <v>88385</v>
      </c>
      <c r="BD527" s="55"/>
      <c r="BE527" s="55"/>
      <c r="BF527" s="71">
        <f aca="true" t="shared" si="394" ref="BF527:BS528">BF528</f>
        <v>88385</v>
      </c>
      <c r="BG527" s="71">
        <f t="shared" si="394"/>
        <v>88385</v>
      </c>
      <c r="BH527" s="71">
        <f t="shared" si="394"/>
        <v>0</v>
      </c>
      <c r="BI527" s="71">
        <f t="shared" si="394"/>
        <v>0</v>
      </c>
      <c r="BJ527" s="71">
        <f t="shared" si="394"/>
        <v>88385</v>
      </c>
      <c r="BK527" s="71">
        <f t="shared" si="394"/>
        <v>88385</v>
      </c>
      <c r="BL527" s="71">
        <f t="shared" si="394"/>
        <v>0</v>
      </c>
      <c r="BM527" s="71">
        <f t="shared" si="394"/>
        <v>0</v>
      </c>
      <c r="BN527" s="71">
        <f t="shared" si="394"/>
        <v>88385</v>
      </c>
      <c r="BO527" s="71"/>
      <c r="BP527" s="71">
        <f t="shared" si="394"/>
        <v>88385</v>
      </c>
      <c r="BQ527" s="71">
        <f t="shared" si="394"/>
        <v>7349</v>
      </c>
      <c r="BR527" s="71">
        <f t="shared" si="394"/>
        <v>95734</v>
      </c>
      <c r="BS527" s="71">
        <f t="shared" si="394"/>
        <v>95734</v>
      </c>
      <c r="BT527" s="9"/>
      <c r="BU527" s="9"/>
      <c r="BV527" s="9"/>
      <c r="BW527" s="9"/>
    </row>
    <row r="528" spans="1:75" s="25" customFormat="1" ht="25.5" customHeight="1">
      <c r="A528" s="66" t="s">
        <v>103</v>
      </c>
      <c r="B528" s="72" t="s">
        <v>148</v>
      </c>
      <c r="C528" s="72" t="s">
        <v>159</v>
      </c>
      <c r="D528" s="73" t="s">
        <v>104</v>
      </c>
      <c r="E528" s="72"/>
      <c r="F528" s="74">
        <f t="shared" si="390"/>
        <v>90724</v>
      </c>
      <c r="G528" s="74">
        <f t="shared" si="390"/>
        <v>20756</v>
      </c>
      <c r="H528" s="74">
        <f t="shared" si="390"/>
        <v>111480</v>
      </c>
      <c r="I528" s="74">
        <f t="shared" si="390"/>
        <v>0</v>
      </c>
      <c r="J528" s="74">
        <f t="shared" si="390"/>
        <v>120990</v>
      </c>
      <c r="K528" s="74">
        <f t="shared" si="390"/>
        <v>0</v>
      </c>
      <c r="L528" s="74">
        <f t="shared" si="390"/>
        <v>0</v>
      </c>
      <c r="M528" s="74">
        <f t="shared" si="390"/>
        <v>120990</v>
      </c>
      <c r="N528" s="74">
        <f t="shared" si="390"/>
        <v>-44708</v>
      </c>
      <c r="O528" s="74">
        <f t="shared" si="390"/>
        <v>76282</v>
      </c>
      <c r="P528" s="74">
        <f t="shared" si="390"/>
        <v>0</v>
      </c>
      <c r="Q528" s="74">
        <f t="shared" si="390"/>
        <v>73821</v>
      </c>
      <c r="R528" s="74">
        <f t="shared" si="390"/>
        <v>0</v>
      </c>
      <c r="S528" s="74">
        <f t="shared" si="390"/>
        <v>0</v>
      </c>
      <c r="T528" s="74">
        <f t="shared" si="390"/>
        <v>76282</v>
      </c>
      <c r="U528" s="74">
        <f t="shared" si="390"/>
        <v>73821</v>
      </c>
      <c r="V528" s="74">
        <f t="shared" si="391"/>
        <v>0</v>
      </c>
      <c r="W528" s="74">
        <f t="shared" si="391"/>
        <v>0</v>
      </c>
      <c r="X528" s="74">
        <f t="shared" si="391"/>
        <v>76282</v>
      </c>
      <c r="Y528" s="74">
        <f t="shared" si="391"/>
        <v>73821</v>
      </c>
      <c r="Z528" s="74">
        <f t="shared" si="391"/>
        <v>0</v>
      </c>
      <c r="AA528" s="74">
        <f t="shared" si="391"/>
        <v>76282</v>
      </c>
      <c r="AB528" s="74">
        <f t="shared" si="391"/>
        <v>73821</v>
      </c>
      <c r="AC528" s="74">
        <f t="shared" si="391"/>
        <v>0</v>
      </c>
      <c r="AD528" s="74">
        <f t="shared" si="391"/>
        <v>0</v>
      </c>
      <c r="AE528" s="74"/>
      <c r="AF528" s="74">
        <f t="shared" si="391"/>
        <v>76282</v>
      </c>
      <c r="AG528" s="74">
        <f t="shared" si="391"/>
        <v>0</v>
      </c>
      <c r="AH528" s="74">
        <f t="shared" si="391"/>
        <v>73821</v>
      </c>
      <c r="AI528" s="74">
        <f t="shared" si="392"/>
        <v>0</v>
      </c>
      <c r="AJ528" s="74">
        <f t="shared" si="392"/>
        <v>0</v>
      </c>
      <c r="AK528" s="74">
        <f t="shared" si="392"/>
        <v>76282</v>
      </c>
      <c r="AL528" s="74">
        <f t="shared" si="392"/>
        <v>0</v>
      </c>
      <c r="AM528" s="74">
        <f t="shared" si="392"/>
        <v>73821</v>
      </c>
      <c r="AN528" s="74">
        <f t="shared" si="392"/>
        <v>14564</v>
      </c>
      <c r="AO528" s="74">
        <f t="shared" si="392"/>
        <v>88385</v>
      </c>
      <c r="AP528" s="74">
        <f t="shared" si="392"/>
        <v>0</v>
      </c>
      <c r="AQ528" s="74">
        <f t="shared" si="392"/>
        <v>88385</v>
      </c>
      <c r="AR528" s="74">
        <f t="shared" si="392"/>
        <v>0</v>
      </c>
      <c r="AS528" s="74">
        <f t="shared" si="392"/>
        <v>0</v>
      </c>
      <c r="AT528" s="74">
        <f t="shared" si="392"/>
        <v>88385</v>
      </c>
      <c r="AU528" s="74">
        <f t="shared" si="392"/>
        <v>88385</v>
      </c>
      <c r="AV528" s="74">
        <f t="shared" si="392"/>
        <v>0</v>
      </c>
      <c r="AW528" s="74">
        <f t="shared" si="392"/>
        <v>0</v>
      </c>
      <c r="AX528" s="74">
        <f t="shared" si="392"/>
        <v>88385</v>
      </c>
      <c r="AY528" s="74">
        <f t="shared" si="392"/>
        <v>88385</v>
      </c>
      <c r="AZ528" s="74">
        <f t="shared" si="393"/>
        <v>0</v>
      </c>
      <c r="BA528" s="74">
        <f t="shared" si="393"/>
        <v>0</v>
      </c>
      <c r="BB528" s="74">
        <f t="shared" si="393"/>
        <v>88385</v>
      </c>
      <c r="BC528" s="74">
        <f t="shared" si="393"/>
        <v>88385</v>
      </c>
      <c r="BD528" s="117"/>
      <c r="BE528" s="117"/>
      <c r="BF528" s="74">
        <f t="shared" si="394"/>
        <v>88385</v>
      </c>
      <c r="BG528" s="74">
        <f t="shared" si="394"/>
        <v>88385</v>
      </c>
      <c r="BH528" s="74">
        <f t="shared" si="394"/>
        <v>0</v>
      </c>
      <c r="BI528" s="74">
        <f t="shared" si="394"/>
        <v>0</v>
      </c>
      <c r="BJ528" s="74">
        <f t="shared" si="394"/>
        <v>88385</v>
      </c>
      <c r="BK528" s="74">
        <f t="shared" si="394"/>
        <v>88385</v>
      </c>
      <c r="BL528" s="74">
        <f t="shared" si="394"/>
        <v>0</v>
      </c>
      <c r="BM528" s="74">
        <f t="shared" si="394"/>
        <v>0</v>
      </c>
      <c r="BN528" s="74">
        <f t="shared" si="394"/>
        <v>88385</v>
      </c>
      <c r="BO528" s="74"/>
      <c r="BP528" s="74">
        <f t="shared" si="394"/>
        <v>88385</v>
      </c>
      <c r="BQ528" s="74">
        <f>BQ529+BQ530+BQ531</f>
        <v>7349</v>
      </c>
      <c r="BR528" s="74">
        <f>BR529+BR530+BR531</f>
        <v>95734</v>
      </c>
      <c r="BS528" s="74">
        <f>BS529+BS530+BS531</f>
        <v>95734</v>
      </c>
      <c r="BT528" s="24"/>
      <c r="BU528" s="24"/>
      <c r="BV528" s="24"/>
      <c r="BW528" s="24"/>
    </row>
    <row r="529" spans="1:75" s="10" customFormat="1" ht="33">
      <c r="A529" s="66" t="s">
        <v>132</v>
      </c>
      <c r="B529" s="72" t="s">
        <v>148</v>
      </c>
      <c r="C529" s="72" t="s">
        <v>159</v>
      </c>
      <c r="D529" s="73" t="s">
        <v>104</v>
      </c>
      <c r="E529" s="72" t="s">
        <v>133</v>
      </c>
      <c r="F529" s="64">
        <v>90724</v>
      </c>
      <c r="G529" s="64">
        <f>H529-F529</f>
        <v>20756</v>
      </c>
      <c r="H529" s="64">
        <v>111480</v>
      </c>
      <c r="I529" s="64"/>
      <c r="J529" s="64">
        <v>120990</v>
      </c>
      <c r="K529" s="56"/>
      <c r="L529" s="56"/>
      <c r="M529" s="64">
        <v>120990</v>
      </c>
      <c r="N529" s="64">
        <f>O529-M529</f>
        <v>-44708</v>
      </c>
      <c r="O529" s="64">
        <v>76282</v>
      </c>
      <c r="P529" s="64"/>
      <c r="Q529" s="64">
        <v>73821</v>
      </c>
      <c r="R529" s="55"/>
      <c r="S529" s="55"/>
      <c r="T529" s="64">
        <f>O529+R529</f>
        <v>76282</v>
      </c>
      <c r="U529" s="64">
        <f>Q529+S529</f>
        <v>73821</v>
      </c>
      <c r="V529" s="55"/>
      <c r="W529" s="55"/>
      <c r="X529" s="64">
        <f>T529+V529</f>
        <v>76282</v>
      </c>
      <c r="Y529" s="64">
        <f>U529+W529</f>
        <v>73821</v>
      </c>
      <c r="Z529" s="55"/>
      <c r="AA529" s="64">
        <f>X529+Z529</f>
        <v>76282</v>
      </c>
      <c r="AB529" s="64">
        <f>Y529</f>
        <v>73821</v>
      </c>
      <c r="AC529" s="55"/>
      <c r="AD529" s="55"/>
      <c r="AE529" s="55"/>
      <c r="AF529" s="64">
        <f>AA529+AC529</f>
        <v>76282</v>
      </c>
      <c r="AG529" s="55"/>
      <c r="AH529" s="64">
        <f>AB529</f>
        <v>73821</v>
      </c>
      <c r="AI529" s="55"/>
      <c r="AJ529" s="55"/>
      <c r="AK529" s="64">
        <f>AF529+AI529</f>
        <v>76282</v>
      </c>
      <c r="AL529" s="64">
        <f>AG529</f>
        <v>0</v>
      </c>
      <c r="AM529" s="64">
        <f>AH529+AJ529</f>
        <v>73821</v>
      </c>
      <c r="AN529" s="64">
        <f>AO529-AM529</f>
        <v>14564</v>
      </c>
      <c r="AO529" s="64">
        <v>88385</v>
      </c>
      <c r="AP529" s="64"/>
      <c r="AQ529" s="64">
        <v>88385</v>
      </c>
      <c r="AR529" s="64"/>
      <c r="AS529" s="55"/>
      <c r="AT529" s="64">
        <f>AO529+AR529</f>
        <v>88385</v>
      </c>
      <c r="AU529" s="64">
        <f>AQ529+AS529</f>
        <v>88385</v>
      </c>
      <c r="AV529" s="55"/>
      <c r="AW529" s="55"/>
      <c r="AX529" s="64">
        <f>AT529+AV529</f>
        <v>88385</v>
      </c>
      <c r="AY529" s="64">
        <f>AU529</f>
        <v>88385</v>
      </c>
      <c r="AZ529" s="55"/>
      <c r="BA529" s="55"/>
      <c r="BB529" s="64">
        <f>AX529+AZ529</f>
        <v>88385</v>
      </c>
      <c r="BC529" s="64">
        <f>AY529+BA529</f>
        <v>88385</v>
      </c>
      <c r="BD529" s="55"/>
      <c r="BE529" s="55"/>
      <c r="BF529" s="64">
        <f>BB529+BD529</f>
        <v>88385</v>
      </c>
      <c r="BG529" s="64">
        <f>BC529+BE529</f>
        <v>88385</v>
      </c>
      <c r="BH529" s="55"/>
      <c r="BI529" s="55"/>
      <c r="BJ529" s="64">
        <f>BB529+BH529</f>
        <v>88385</v>
      </c>
      <c r="BK529" s="64">
        <f>BC529+BI529</f>
        <v>88385</v>
      </c>
      <c r="BL529" s="55"/>
      <c r="BM529" s="55"/>
      <c r="BN529" s="64">
        <f>BJ529+BL529</f>
        <v>88385</v>
      </c>
      <c r="BO529" s="64"/>
      <c r="BP529" s="64">
        <f>BK529+BM529</f>
        <v>88385</v>
      </c>
      <c r="BQ529" s="64">
        <f>BR529-BP529</f>
        <v>-88385</v>
      </c>
      <c r="BR529" s="55"/>
      <c r="BS529" s="55"/>
      <c r="BT529" s="9"/>
      <c r="BU529" s="9"/>
      <c r="BV529" s="9"/>
      <c r="BW529" s="9"/>
    </row>
    <row r="530" spans="1:75" s="10" customFormat="1" ht="81" customHeight="1">
      <c r="A530" s="66" t="s">
        <v>314</v>
      </c>
      <c r="B530" s="72" t="s">
        <v>148</v>
      </c>
      <c r="C530" s="72" t="s">
        <v>159</v>
      </c>
      <c r="D530" s="73" t="s">
        <v>104</v>
      </c>
      <c r="E530" s="72" t="s">
        <v>383</v>
      </c>
      <c r="F530" s="64"/>
      <c r="G530" s="64"/>
      <c r="H530" s="64"/>
      <c r="I530" s="64"/>
      <c r="J530" s="64"/>
      <c r="K530" s="56"/>
      <c r="L530" s="56"/>
      <c r="M530" s="64"/>
      <c r="N530" s="64"/>
      <c r="O530" s="64"/>
      <c r="P530" s="64"/>
      <c r="Q530" s="64"/>
      <c r="R530" s="55"/>
      <c r="S530" s="55"/>
      <c r="T530" s="64"/>
      <c r="U530" s="64"/>
      <c r="V530" s="55"/>
      <c r="W530" s="55"/>
      <c r="X530" s="64"/>
      <c r="Y530" s="64"/>
      <c r="Z530" s="55"/>
      <c r="AA530" s="64"/>
      <c r="AB530" s="64"/>
      <c r="AC530" s="55"/>
      <c r="AD530" s="55"/>
      <c r="AE530" s="55"/>
      <c r="AF530" s="64"/>
      <c r="AG530" s="55"/>
      <c r="AH530" s="64"/>
      <c r="AI530" s="55"/>
      <c r="AJ530" s="55"/>
      <c r="AK530" s="64"/>
      <c r="AL530" s="64"/>
      <c r="AM530" s="64"/>
      <c r="AN530" s="64"/>
      <c r="AO530" s="64"/>
      <c r="AP530" s="64"/>
      <c r="AQ530" s="64"/>
      <c r="AR530" s="64"/>
      <c r="AS530" s="55"/>
      <c r="AT530" s="64"/>
      <c r="AU530" s="64"/>
      <c r="AV530" s="55"/>
      <c r="AW530" s="55"/>
      <c r="AX530" s="64"/>
      <c r="AY530" s="64"/>
      <c r="AZ530" s="55"/>
      <c r="BA530" s="55"/>
      <c r="BB530" s="64"/>
      <c r="BC530" s="64"/>
      <c r="BD530" s="55"/>
      <c r="BE530" s="55"/>
      <c r="BF530" s="64"/>
      <c r="BG530" s="64"/>
      <c r="BH530" s="55"/>
      <c r="BI530" s="55"/>
      <c r="BJ530" s="64"/>
      <c r="BK530" s="64"/>
      <c r="BL530" s="55"/>
      <c r="BM530" s="55"/>
      <c r="BN530" s="64"/>
      <c r="BO530" s="64"/>
      <c r="BP530" s="64"/>
      <c r="BQ530" s="64">
        <f>BR530-BP530</f>
        <v>95681</v>
      </c>
      <c r="BR530" s="64">
        <v>95681</v>
      </c>
      <c r="BS530" s="64">
        <v>95681</v>
      </c>
      <c r="BT530" s="9"/>
      <c r="BU530" s="9"/>
      <c r="BV530" s="9"/>
      <c r="BW530" s="9"/>
    </row>
    <row r="531" spans="1:75" s="10" customFormat="1" ht="97.5" customHeight="1">
      <c r="A531" s="66" t="s">
        <v>389</v>
      </c>
      <c r="B531" s="72" t="s">
        <v>148</v>
      </c>
      <c r="C531" s="72" t="s">
        <v>159</v>
      </c>
      <c r="D531" s="73" t="s">
        <v>104</v>
      </c>
      <c r="E531" s="72" t="s">
        <v>384</v>
      </c>
      <c r="F531" s="64"/>
      <c r="G531" s="64"/>
      <c r="H531" s="64"/>
      <c r="I531" s="64"/>
      <c r="J531" s="64"/>
      <c r="K531" s="56"/>
      <c r="L531" s="56"/>
      <c r="M531" s="64"/>
      <c r="N531" s="64"/>
      <c r="O531" s="64"/>
      <c r="P531" s="64"/>
      <c r="Q531" s="64"/>
      <c r="R531" s="55"/>
      <c r="S531" s="55"/>
      <c r="T531" s="64"/>
      <c r="U531" s="64"/>
      <c r="V531" s="55"/>
      <c r="W531" s="55"/>
      <c r="X531" s="64"/>
      <c r="Y531" s="64"/>
      <c r="Z531" s="55"/>
      <c r="AA531" s="64"/>
      <c r="AB531" s="64"/>
      <c r="AC531" s="55"/>
      <c r="AD531" s="55"/>
      <c r="AE531" s="55"/>
      <c r="AF531" s="64"/>
      <c r="AG531" s="55"/>
      <c r="AH531" s="64"/>
      <c r="AI531" s="55"/>
      <c r="AJ531" s="55"/>
      <c r="AK531" s="64"/>
      <c r="AL531" s="64"/>
      <c r="AM531" s="64"/>
      <c r="AN531" s="64"/>
      <c r="AO531" s="64"/>
      <c r="AP531" s="64"/>
      <c r="AQ531" s="64"/>
      <c r="AR531" s="64"/>
      <c r="AS531" s="55"/>
      <c r="AT531" s="64"/>
      <c r="AU531" s="64"/>
      <c r="AV531" s="55"/>
      <c r="AW531" s="55"/>
      <c r="AX531" s="64"/>
      <c r="AY531" s="64"/>
      <c r="AZ531" s="55"/>
      <c r="BA531" s="55"/>
      <c r="BB531" s="64"/>
      <c r="BC531" s="64"/>
      <c r="BD531" s="55"/>
      <c r="BE531" s="55"/>
      <c r="BF531" s="64"/>
      <c r="BG531" s="64"/>
      <c r="BH531" s="55"/>
      <c r="BI531" s="55"/>
      <c r="BJ531" s="64"/>
      <c r="BK531" s="64"/>
      <c r="BL531" s="55"/>
      <c r="BM531" s="55"/>
      <c r="BN531" s="64"/>
      <c r="BO531" s="64"/>
      <c r="BP531" s="64"/>
      <c r="BQ531" s="64">
        <f>BR531-BP531</f>
        <v>53</v>
      </c>
      <c r="BR531" s="64">
        <v>53</v>
      </c>
      <c r="BS531" s="64">
        <v>53</v>
      </c>
      <c r="BT531" s="9"/>
      <c r="BU531" s="9"/>
      <c r="BV531" s="9"/>
      <c r="BW531" s="9"/>
    </row>
    <row r="532" spans="1:75" s="10" customFormat="1" ht="6" customHeight="1">
      <c r="A532" s="66"/>
      <c r="B532" s="72"/>
      <c r="C532" s="72"/>
      <c r="D532" s="73"/>
      <c r="E532" s="72"/>
      <c r="F532" s="54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4"/>
      <c r="AL532" s="54"/>
      <c r="AM532" s="54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  <c r="BQ532" s="56"/>
      <c r="BR532" s="55"/>
      <c r="BS532" s="55"/>
      <c r="BT532" s="9"/>
      <c r="BU532" s="9"/>
      <c r="BV532" s="9"/>
      <c r="BW532" s="9"/>
    </row>
    <row r="533" spans="1:75" s="10" customFormat="1" ht="18.75" customHeight="1" hidden="1">
      <c r="A533" s="57" t="s">
        <v>8</v>
      </c>
      <c r="B533" s="58" t="s">
        <v>148</v>
      </c>
      <c r="C533" s="58" t="s">
        <v>154</v>
      </c>
      <c r="D533" s="70"/>
      <c r="E533" s="58"/>
      <c r="F533" s="71" t="e">
        <f aca="true" t="shared" si="395" ref="F533:O533">F534+F536+F538+F540</f>
        <v>#REF!</v>
      </c>
      <c r="G533" s="71" t="e">
        <f t="shared" si="395"/>
        <v>#REF!</v>
      </c>
      <c r="H533" s="71" t="e">
        <f t="shared" si="395"/>
        <v>#REF!</v>
      </c>
      <c r="I533" s="71" t="e">
        <f t="shared" si="395"/>
        <v>#REF!</v>
      </c>
      <c r="J533" s="71" t="e">
        <f t="shared" si="395"/>
        <v>#REF!</v>
      </c>
      <c r="K533" s="71" t="e">
        <f t="shared" si="395"/>
        <v>#REF!</v>
      </c>
      <c r="L533" s="71" t="e">
        <f t="shared" si="395"/>
        <v>#REF!</v>
      </c>
      <c r="M533" s="71" t="e">
        <f t="shared" si="395"/>
        <v>#REF!</v>
      </c>
      <c r="N533" s="71" t="e">
        <f t="shared" si="395"/>
        <v>#REF!</v>
      </c>
      <c r="O533" s="71" t="e">
        <f t="shared" si="395"/>
        <v>#REF!</v>
      </c>
      <c r="P533" s="71" t="e">
        <f aca="true" t="shared" si="396" ref="P533:Y533">P534+P536+P538+P540</f>
        <v>#REF!</v>
      </c>
      <c r="Q533" s="71" t="e">
        <f t="shared" si="396"/>
        <v>#REF!</v>
      </c>
      <c r="R533" s="71" t="e">
        <f t="shared" si="396"/>
        <v>#REF!</v>
      </c>
      <c r="S533" s="71" t="e">
        <f t="shared" si="396"/>
        <v>#REF!</v>
      </c>
      <c r="T533" s="71" t="e">
        <f t="shared" si="396"/>
        <v>#REF!</v>
      </c>
      <c r="U533" s="71" t="e">
        <f t="shared" si="396"/>
        <v>#REF!</v>
      </c>
      <c r="V533" s="71" t="e">
        <f t="shared" si="396"/>
        <v>#REF!</v>
      </c>
      <c r="W533" s="71" t="e">
        <f t="shared" si="396"/>
        <v>#REF!</v>
      </c>
      <c r="X533" s="71" t="e">
        <f t="shared" si="396"/>
        <v>#REF!</v>
      </c>
      <c r="Y533" s="71" t="e">
        <f t="shared" si="396"/>
        <v>#REF!</v>
      </c>
      <c r="Z533" s="71" t="e">
        <f>Z534+Z536+Z538+Z540</f>
        <v>#REF!</v>
      </c>
      <c r="AA533" s="71" t="e">
        <f>AA534+AA536+AA538+AA540</f>
        <v>#REF!</v>
      </c>
      <c r="AB533" s="71" t="e">
        <f>AB534+AB536+AB538+AB540</f>
        <v>#REF!</v>
      </c>
      <c r="AC533" s="71" t="e">
        <f>AC534+AC536+AC538+AC540</f>
        <v>#REF!</v>
      </c>
      <c r="AD533" s="71" t="e">
        <f>AD534+AD536+AD538+AD540</f>
        <v>#REF!</v>
      </c>
      <c r="AE533" s="71"/>
      <c r="AF533" s="71" t="e">
        <f aca="true" t="shared" si="397" ref="AF533:AU533">AF534+AF536+AF538+AF540</f>
        <v>#REF!</v>
      </c>
      <c r="AG533" s="71" t="e">
        <f t="shared" si="397"/>
        <v>#REF!</v>
      </c>
      <c r="AH533" s="71" t="e">
        <f t="shared" si="397"/>
        <v>#REF!</v>
      </c>
      <c r="AI533" s="71" t="e">
        <f t="shared" si="397"/>
        <v>#REF!</v>
      </c>
      <c r="AJ533" s="71" t="e">
        <f t="shared" si="397"/>
        <v>#REF!</v>
      </c>
      <c r="AK533" s="71" t="e">
        <f t="shared" si="397"/>
        <v>#REF!</v>
      </c>
      <c r="AL533" s="71" t="e">
        <f t="shared" si="397"/>
        <v>#REF!</v>
      </c>
      <c r="AM533" s="71" t="e">
        <f t="shared" si="397"/>
        <v>#REF!</v>
      </c>
      <c r="AN533" s="71">
        <f t="shared" si="397"/>
        <v>-56644</v>
      </c>
      <c r="AO533" s="71">
        <f t="shared" si="397"/>
        <v>0</v>
      </c>
      <c r="AP533" s="71">
        <f t="shared" si="397"/>
        <v>0</v>
      </c>
      <c r="AQ533" s="71">
        <f t="shared" si="397"/>
        <v>0</v>
      </c>
      <c r="AR533" s="71">
        <f t="shared" si="397"/>
        <v>0</v>
      </c>
      <c r="AS533" s="71">
        <f t="shared" si="397"/>
        <v>0</v>
      </c>
      <c r="AT533" s="71">
        <f t="shared" si="397"/>
        <v>0</v>
      </c>
      <c r="AU533" s="71">
        <f t="shared" si="397"/>
        <v>0</v>
      </c>
      <c r="AV533" s="55"/>
      <c r="AW533" s="55"/>
      <c r="AX533" s="71">
        <f>AX534+AX536+AX538+AX540</f>
        <v>0</v>
      </c>
      <c r="AY533" s="71">
        <f>AY534+AY536+AY538+AY540</f>
        <v>0</v>
      </c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5"/>
      <c r="BQ533" s="56"/>
      <c r="BR533" s="55"/>
      <c r="BS533" s="55"/>
      <c r="BT533" s="9"/>
      <c r="BU533" s="9"/>
      <c r="BV533" s="9"/>
      <c r="BW533" s="9"/>
    </row>
    <row r="534" spans="1:75" s="10" customFormat="1" ht="49.5" customHeight="1" hidden="1">
      <c r="A534" s="66" t="s">
        <v>152</v>
      </c>
      <c r="B534" s="72" t="s">
        <v>148</v>
      </c>
      <c r="C534" s="72" t="s">
        <v>154</v>
      </c>
      <c r="D534" s="73" t="s">
        <v>9</v>
      </c>
      <c r="E534" s="72"/>
      <c r="F534" s="74">
        <f aca="true" t="shared" si="398" ref="F534:AQ534">F535</f>
        <v>6269</v>
      </c>
      <c r="G534" s="74">
        <f t="shared" si="398"/>
        <v>6880</v>
      </c>
      <c r="H534" s="74">
        <f t="shared" si="398"/>
        <v>13149</v>
      </c>
      <c r="I534" s="74">
        <f t="shared" si="398"/>
        <v>0</v>
      </c>
      <c r="J534" s="74">
        <f t="shared" si="398"/>
        <v>0</v>
      </c>
      <c r="K534" s="74">
        <f t="shared" si="398"/>
        <v>0</v>
      </c>
      <c r="L534" s="74">
        <f t="shared" si="398"/>
        <v>0</v>
      </c>
      <c r="M534" s="74">
        <f t="shared" si="398"/>
        <v>0</v>
      </c>
      <c r="N534" s="74">
        <f t="shared" si="398"/>
        <v>0</v>
      </c>
      <c r="O534" s="74">
        <f t="shared" si="398"/>
        <v>0</v>
      </c>
      <c r="P534" s="74">
        <f t="shared" si="398"/>
        <v>0</v>
      </c>
      <c r="Q534" s="74">
        <f t="shared" si="398"/>
        <v>0</v>
      </c>
      <c r="R534" s="74">
        <f t="shared" si="398"/>
        <v>1869</v>
      </c>
      <c r="S534" s="74">
        <f t="shared" si="398"/>
        <v>0</v>
      </c>
      <c r="T534" s="74">
        <f t="shared" si="398"/>
        <v>1869</v>
      </c>
      <c r="U534" s="74">
        <f t="shared" si="398"/>
        <v>0</v>
      </c>
      <c r="V534" s="74">
        <f t="shared" si="398"/>
        <v>0</v>
      </c>
      <c r="W534" s="74">
        <f t="shared" si="398"/>
        <v>0</v>
      </c>
      <c r="X534" s="74">
        <f t="shared" si="398"/>
        <v>1869</v>
      </c>
      <c r="Y534" s="74">
        <f t="shared" si="398"/>
        <v>0</v>
      </c>
      <c r="Z534" s="74">
        <f t="shared" si="398"/>
        <v>0</v>
      </c>
      <c r="AA534" s="74">
        <f t="shared" si="398"/>
        <v>1869</v>
      </c>
      <c r="AB534" s="74">
        <f t="shared" si="398"/>
        <v>0</v>
      </c>
      <c r="AC534" s="74">
        <f t="shared" si="398"/>
        <v>0</v>
      </c>
      <c r="AD534" s="74">
        <f t="shared" si="398"/>
        <v>0</v>
      </c>
      <c r="AE534" s="74"/>
      <c r="AF534" s="74">
        <f t="shared" si="398"/>
        <v>1869</v>
      </c>
      <c r="AG534" s="74">
        <f t="shared" si="398"/>
        <v>0</v>
      </c>
      <c r="AH534" s="74">
        <f t="shared" si="398"/>
        <v>0</v>
      </c>
      <c r="AI534" s="74">
        <f t="shared" si="398"/>
        <v>0</v>
      </c>
      <c r="AJ534" s="74">
        <f t="shared" si="398"/>
        <v>0</v>
      </c>
      <c r="AK534" s="74">
        <f t="shared" si="398"/>
        <v>1869</v>
      </c>
      <c r="AL534" s="74">
        <f t="shared" si="398"/>
        <v>0</v>
      </c>
      <c r="AM534" s="74">
        <f t="shared" si="398"/>
        <v>0</v>
      </c>
      <c r="AN534" s="74">
        <f t="shared" si="398"/>
        <v>0</v>
      </c>
      <c r="AO534" s="74">
        <f t="shared" si="398"/>
        <v>0</v>
      </c>
      <c r="AP534" s="74">
        <f t="shared" si="398"/>
        <v>0</v>
      </c>
      <c r="AQ534" s="74">
        <f t="shared" si="398"/>
        <v>0</v>
      </c>
      <c r="AR534" s="74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6"/>
      <c r="BR534" s="55"/>
      <c r="BS534" s="55"/>
      <c r="BT534" s="9"/>
      <c r="BU534" s="9"/>
      <c r="BV534" s="9"/>
      <c r="BW534" s="9"/>
    </row>
    <row r="535" spans="1:75" s="10" customFormat="1" ht="82.5" customHeight="1" hidden="1">
      <c r="A535" s="66" t="s">
        <v>240</v>
      </c>
      <c r="B535" s="72" t="s">
        <v>148</v>
      </c>
      <c r="C535" s="72" t="s">
        <v>154</v>
      </c>
      <c r="D535" s="73" t="s">
        <v>42</v>
      </c>
      <c r="E535" s="72" t="s">
        <v>153</v>
      </c>
      <c r="F535" s="64">
        <v>6269</v>
      </c>
      <c r="G535" s="64">
        <f>H535-F535</f>
        <v>6880</v>
      </c>
      <c r="H535" s="64">
        <v>13149</v>
      </c>
      <c r="I535" s="56"/>
      <c r="J535" s="56"/>
      <c r="K535" s="56"/>
      <c r="L535" s="56"/>
      <c r="M535" s="64"/>
      <c r="N535" s="64">
        <f>O535-M535</f>
        <v>0</v>
      </c>
      <c r="O535" s="64"/>
      <c r="P535" s="64"/>
      <c r="Q535" s="64"/>
      <c r="R535" s="64">
        <v>1869</v>
      </c>
      <c r="S535" s="64"/>
      <c r="T535" s="64">
        <f>O535+R535</f>
        <v>1869</v>
      </c>
      <c r="U535" s="64">
        <f>Q535+S535</f>
        <v>0</v>
      </c>
      <c r="V535" s="55"/>
      <c r="W535" s="55"/>
      <c r="X535" s="64">
        <f>T535+V535</f>
        <v>1869</v>
      </c>
      <c r="Y535" s="64">
        <f>U535+W535</f>
        <v>0</v>
      </c>
      <c r="Z535" s="55"/>
      <c r="AA535" s="64">
        <f>X535+Z535</f>
        <v>1869</v>
      </c>
      <c r="AB535" s="64">
        <f>Y535</f>
        <v>0</v>
      </c>
      <c r="AC535" s="55"/>
      <c r="AD535" s="55"/>
      <c r="AE535" s="55"/>
      <c r="AF535" s="64">
        <f>AA535+AC535</f>
        <v>1869</v>
      </c>
      <c r="AG535" s="55"/>
      <c r="AH535" s="64">
        <f>AB535</f>
        <v>0</v>
      </c>
      <c r="AI535" s="55"/>
      <c r="AJ535" s="55"/>
      <c r="AK535" s="64">
        <f>AF535+AI535</f>
        <v>1869</v>
      </c>
      <c r="AL535" s="64">
        <f>AG535</f>
        <v>0</v>
      </c>
      <c r="AM535" s="64">
        <f>AH535+AJ535</f>
        <v>0</v>
      </c>
      <c r="AN535" s="64">
        <f>AO535-AM535</f>
        <v>0</v>
      </c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5"/>
      <c r="BQ535" s="56"/>
      <c r="BR535" s="55"/>
      <c r="BS535" s="55"/>
      <c r="BT535" s="9"/>
      <c r="BU535" s="9"/>
      <c r="BV535" s="9"/>
      <c r="BW535" s="9"/>
    </row>
    <row r="536" spans="1:75" s="10" customFormat="1" ht="33" hidden="1">
      <c r="A536" s="66" t="s">
        <v>110</v>
      </c>
      <c r="B536" s="72" t="s">
        <v>148</v>
      </c>
      <c r="C536" s="72" t="s">
        <v>154</v>
      </c>
      <c r="D536" s="73" t="s">
        <v>111</v>
      </c>
      <c r="E536" s="72"/>
      <c r="F536" s="74">
        <f aca="true" t="shared" si="399" ref="F536:AY536">F537</f>
        <v>26085</v>
      </c>
      <c r="G536" s="74">
        <f t="shared" si="399"/>
        <v>1792</v>
      </c>
      <c r="H536" s="74">
        <f t="shared" si="399"/>
        <v>27877</v>
      </c>
      <c r="I536" s="74">
        <f t="shared" si="399"/>
        <v>0</v>
      </c>
      <c r="J536" s="74">
        <f t="shared" si="399"/>
        <v>31107</v>
      </c>
      <c r="K536" s="74">
        <f t="shared" si="399"/>
        <v>0</v>
      </c>
      <c r="L536" s="74">
        <f t="shared" si="399"/>
        <v>0</v>
      </c>
      <c r="M536" s="74">
        <f t="shared" si="399"/>
        <v>31107</v>
      </c>
      <c r="N536" s="74">
        <f t="shared" si="399"/>
        <v>25537</v>
      </c>
      <c r="O536" s="74">
        <f t="shared" si="399"/>
        <v>56644</v>
      </c>
      <c r="P536" s="74">
        <f t="shared" si="399"/>
        <v>0</v>
      </c>
      <c r="Q536" s="74">
        <f t="shared" si="399"/>
        <v>56644</v>
      </c>
      <c r="R536" s="74">
        <f t="shared" si="399"/>
        <v>0</v>
      </c>
      <c r="S536" s="74">
        <f t="shared" si="399"/>
        <v>0</v>
      </c>
      <c r="T536" s="74">
        <f t="shared" si="399"/>
        <v>56644</v>
      </c>
      <c r="U536" s="74">
        <f t="shared" si="399"/>
        <v>56644</v>
      </c>
      <c r="V536" s="74">
        <f t="shared" si="399"/>
        <v>0</v>
      </c>
      <c r="W536" s="74">
        <f t="shared" si="399"/>
        <v>0</v>
      </c>
      <c r="X536" s="74">
        <f t="shared" si="399"/>
        <v>56644</v>
      </c>
      <c r="Y536" s="74">
        <f t="shared" si="399"/>
        <v>56644</v>
      </c>
      <c r="Z536" s="74">
        <f t="shared" si="399"/>
        <v>0</v>
      </c>
      <c r="AA536" s="74">
        <f t="shared" si="399"/>
        <v>56644</v>
      </c>
      <c r="AB536" s="74">
        <f t="shared" si="399"/>
        <v>56644</v>
      </c>
      <c r="AC536" s="74">
        <f t="shared" si="399"/>
        <v>0</v>
      </c>
      <c r="AD536" s="74">
        <f t="shared" si="399"/>
        <v>0</v>
      </c>
      <c r="AE536" s="74"/>
      <c r="AF536" s="74">
        <f t="shared" si="399"/>
        <v>56644</v>
      </c>
      <c r="AG536" s="74">
        <f t="shared" si="399"/>
        <v>0</v>
      </c>
      <c r="AH536" s="74">
        <f t="shared" si="399"/>
        <v>56644</v>
      </c>
      <c r="AI536" s="74">
        <f t="shared" si="399"/>
        <v>0</v>
      </c>
      <c r="AJ536" s="74">
        <f t="shared" si="399"/>
        <v>0</v>
      </c>
      <c r="AK536" s="74">
        <f t="shared" si="399"/>
        <v>56644</v>
      </c>
      <c r="AL536" s="74">
        <f t="shared" si="399"/>
        <v>0</v>
      </c>
      <c r="AM536" s="74">
        <f t="shared" si="399"/>
        <v>56644</v>
      </c>
      <c r="AN536" s="74">
        <f t="shared" si="399"/>
        <v>-56644</v>
      </c>
      <c r="AO536" s="74">
        <f t="shared" si="399"/>
        <v>0</v>
      </c>
      <c r="AP536" s="74">
        <f t="shared" si="399"/>
        <v>0</v>
      </c>
      <c r="AQ536" s="74">
        <f t="shared" si="399"/>
        <v>0</v>
      </c>
      <c r="AR536" s="74">
        <f t="shared" si="399"/>
        <v>0</v>
      </c>
      <c r="AS536" s="74">
        <f t="shared" si="399"/>
        <v>0</v>
      </c>
      <c r="AT536" s="74">
        <f t="shared" si="399"/>
        <v>0</v>
      </c>
      <c r="AU536" s="74">
        <f t="shared" si="399"/>
        <v>0</v>
      </c>
      <c r="AV536" s="55"/>
      <c r="AW536" s="55"/>
      <c r="AX536" s="74">
        <f t="shared" si="399"/>
        <v>0</v>
      </c>
      <c r="AY536" s="74">
        <f t="shared" si="399"/>
        <v>0</v>
      </c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5"/>
      <c r="BQ536" s="56"/>
      <c r="BR536" s="55"/>
      <c r="BS536" s="55"/>
      <c r="BT536" s="9"/>
      <c r="BU536" s="9"/>
      <c r="BV536" s="9"/>
      <c r="BW536" s="9"/>
    </row>
    <row r="537" spans="1:75" s="10" customFormat="1" ht="33" hidden="1">
      <c r="A537" s="66" t="s">
        <v>132</v>
      </c>
      <c r="B537" s="72" t="s">
        <v>148</v>
      </c>
      <c r="C537" s="72" t="s">
        <v>154</v>
      </c>
      <c r="D537" s="73" t="s">
        <v>111</v>
      </c>
      <c r="E537" s="72" t="s">
        <v>133</v>
      </c>
      <c r="F537" s="64">
        <v>26085</v>
      </c>
      <c r="G537" s="64">
        <f>H537-F537</f>
        <v>1792</v>
      </c>
      <c r="H537" s="64">
        <v>27877</v>
      </c>
      <c r="I537" s="64"/>
      <c r="J537" s="64">
        <v>31107</v>
      </c>
      <c r="K537" s="56"/>
      <c r="L537" s="56"/>
      <c r="M537" s="64">
        <v>31107</v>
      </c>
      <c r="N537" s="64">
        <f>O537-M537</f>
        <v>25537</v>
      </c>
      <c r="O537" s="64">
        <v>56644</v>
      </c>
      <c r="P537" s="64"/>
      <c r="Q537" s="64">
        <v>56644</v>
      </c>
      <c r="R537" s="55"/>
      <c r="S537" s="55"/>
      <c r="T537" s="64">
        <f>O537+R537</f>
        <v>56644</v>
      </c>
      <c r="U537" s="64">
        <f>Q537+S537</f>
        <v>56644</v>
      </c>
      <c r="V537" s="55"/>
      <c r="W537" s="55"/>
      <c r="X537" s="64">
        <f>T537+V537</f>
        <v>56644</v>
      </c>
      <c r="Y537" s="64">
        <f>U537+W537</f>
        <v>56644</v>
      </c>
      <c r="Z537" s="55"/>
      <c r="AA537" s="64">
        <f>X537+Z537</f>
        <v>56644</v>
      </c>
      <c r="AB537" s="64">
        <f>Y537</f>
        <v>56644</v>
      </c>
      <c r="AC537" s="55"/>
      <c r="AD537" s="55"/>
      <c r="AE537" s="55"/>
      <c r="AF537" s="64">
        <f>AA537+AC537</f>
        <v>56644</v>
      </c>
      <c r="AG537" s="55"/>
      <c r="AH537" s="64">
        <f>AB537</f>
        <v>56644</v>
      </c>
      <c r="AI537" s="55"/>
      <c r="AJ537" s="55"/>
      <c r="AK537" s="64">
        <f>AF537+AI537</f>
        <v>56644</v>
      </c>
      <c r="AL537" s="64">
        <f>AG537</f>
        <v>0</v>
      </c>
      <c r="AM537" s="64">
        <f>AH537+AJ537</f>
        <v>56644</v>
      </c>
      <c r="AN537" s="64">
        <f>AO537-AM537</f>
        <v>-56644</v>
      </c>
      <c r="AO537" s="64"/>
      <c r="AP537" s="64"/>
      <c r="AQ537" s="64"/>
      <c r="AR537" s="64"/>
      <c r="AS537" s="55"/>
      <c r="AT537" s="64">
        <f>AO537+AR537</f>
        <v>0</v>
      </c>
      <c r="AU537" s="64">
        <f>AQ537+AS537</f>
        <v>0</v>
      </c>
      <c r="AV537" s="55"/>
      <c r="AW537" s="55"/>
      <c r="AX537" s="64">
        <f>AR537+AU537</f>
        <v>0</v>
      </c>
      <c r="AY537" s="64">
        <f>AT537+AV537</f>
        <v>0</v>
      </c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5"/>
      <c r="BQ537" s="56"/>
      <c r="BR537" s="55"/>
      <c r="BS537" s="55"/>
      <c r="BT537" s="9"/>
      <c r="BU537" s="9"/>
      <c r="BV537" s="9"/>
      <c r="BW537" s="9"/>
    </row>
    <row r="538" spans="1:75" s="10" customFormat="1" ht="33" hidden="1">
      <c r="A538" s="66" t="s">
        <v>112</v>
      </c>
      <c r="B538" s="72" t="s">
        <v>148</v>
      </c>
      <c r="C538" s="72" t="s">
        <v>154</v>
      </c>
      <c r="D538" s="73" t="s">
        <v>113</v>
      </c>
      <c r="E538" s="72"/>
      <c r="F538" s="74">
        <f aca="true" t="shared" si="400" ref="F538:Q538">F539</f>
        <v>23949</v>
      </c>
      <c r="G538" s="74">
        <f t="shared" si="400"/>
        <v>-6765</v>
      </c>
      <c r="H538" s="74">
        <f t="shared" si="400"/>
        <v>17184</v>
      </c>
      <c r="I538" s="74">
        <f t="shared" si="400"/>
        <v>0</v>
      </c>
      <c r="J538" s="74">
        <f t="shared" si="400"/>
        <v>18327</v>
      </c>
      <c r="K538" s="74">
        <f t="shared" si="400"/>
        <v>0</v>
      </c>
      <c r="L538" s="74">
        <f t="shared" si="400"/>
        <v>0</v>
      </c>
      <c r="M538" s="74">
        <f t="shared" si="400"/>
        <v>18327</v>
      </c>
      <c r="N538" s="74">
        <f t="shared" si="400"/>
        <v>-18327</v>
      </c>
      <c r="O538" s="74">
        <f t="shared" si="400"/>
        <v>0</v>
      </c>
      <c r="P538" s="74">
        <f t="shared" si="400"/>
        <v>0</v>
      </c>
      <c r="Q538" s="74">
        <f t="shared" si="400"/>
        <v>0</v>
      </c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4"/>
      <c r="AL538" s="54"/>
      <c r="AM538" s="54"/>
      <c r="AN538" s="64">
        <f>AN539</f>
        <v>0</v>
      </c>
      <c r="AO538" s="64">
        <f>AO539</f>
        <v>0</v>
      </c>
      <c r="AP538" s="64">
        <f>AP539</f>
        <v>0</v>
      </c>
      <c r="AQ538" s="64">
        <f>AQ539</f>
        <v>0</v>
      </c>
      <c r="AR538" s="64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5"/>
      <c r="BQ538" s="56"/>
      <c r="BR538" s="55"/>
      <c r="BS538" s="55"/>
      <c r="BT538" s="9"/>
      <c r="BU538" s="9"/>
      <c r="BV538" s="9"/>
      <c r="BW538" s="9"/>
    </row>
    <row r="539" spans="1:75" s="10" customFormat="1" ht="66" customHeight="1" hidden="1">
      <c r="A539" s="66" t="s">
        <v>140</v>
      </c>
      <c r="B539" s="72" t="s">
        <v>148</v>
      </c>
      <c r="C539" s="72" t="s">
        <v>154</v>
      </c>
      <c r="D539" s="73" t="s">
        <v>10</v>
      </c>
      <c r="E539" s="72" t="s">
        <v>141</v>
      </c>
      <c r="F539" s="64">
        <v>23949</v>
      </c>
      <c r="G539" s="64">
        <f>H539-F539</f>
        <v>-6765</v>
      </c>
      <c r="H539" s="64">
        <v>17184</v>
      </c>
      <c r="I539" s="64"/>
      <c r="J539" s="64">
        <v>18327</v>
      </c>
      <c r="K539" s="56"/>
      <c r="L539" s="56"/>
      <c r="M539" s="64">
        <v>18327</v>
      </c>
      <c r="N539" s="64">
        <f>O539-M539</f>
        <v>-18327</v>
      </c>
      <c r="O539" s="64"/>
      <c r="P539" s="64"/>
      <c r="Q539" s="64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4"/>
      <c r="AL539" s="54"/>
      <c r="AM539" s="54"/>
      <c r="AN539" s="64">
        <f>AO539-AM539</f>
        <v>0</v>
      </c>
      <c r="AO539" s="64"/>
      <c r="AP539" s="64"/>
      <c r="AQ539" s="64"/>
      <c r="AR539" s="64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5"/>
      <c r="BQ539" s="56"/>
      <c r="BR539" s="55"/>
      <c r="BS539" s="55"/>
      <c r="BT539" s="9"/>
      <c r="BU539" s="9"/>
      <c r="BV539" s="9"/>
      <c r="BW539" s="9"/>
    </row>
    <row r="540" spans="1:75" s="10" customFormat="1" ht="33" customHeight="1" hidden="1">
      <c r="A540" s="66" t="s">
        <v>124</v>
      </c>
      <c r="B540" s="72" t="s">
        <v>148</v>
      </c>
      <c r="C540" s="72" t="s">
        <v>154</v>
      </c>
      <c r="D540" s="73" t="s">
        <v>126</v>
      </c>
      <c r="E540" s="72"/>
      <c r="F540" s="74" t="e">
        <f>#REF!+#REF!</f>
        <v>#REF!</v>
      </c>
      <c r="G540" s="74" t="e">
        <f>#REF!+#REF!</f>
        <v>#REF!</v>
      </c>
      <c r="H540" s="74" t="e">
        <f>#REF!+#REF!</f>
        <v>#REF!</v>
      </c>
      <c r="I540" s="74" t="e">
        <f>#REF!+#REF!</f>
        <v>#REF!</v>
      </c>
      <c r="J540" s="74" t="e">
        <f>#REF!+#REF!</f>
        <v>#REF!</v>
      </c>
      <c r="K540" s="74" t="e">
        <f>#REF!+#REF!</f>
        <v>#REF!</v>
      </c>
      <c r="L540" s="74" t="e">
        <f>#REF!+#REF!</f>
        <v>#REF!</v>
      </c>
      <c r="M540" s="74" t="e">
        <f>#REF!+#REF!</f>
        <v>#REF!</v>
      </c>
      <c r="N540" s="74" t="e">
        <f>#REF!+#REF!+N541</f>
        <v>#REF!</v>
      </c>
      <c r="O540" s="74" t="e">
        <f>#REF!+#REF!+O541</f>
        <v>#REF!</v>
      </c>
      <c r="P540" s="74" t="e">
        <f>#REF!+#REF!+P541</f>
        <v>#REF!</v>
      </c>
      <c r="Q540" s="74" t="e">
        <f>#REF!+#REF!+Q541</f>
        <v>#REF!</v>
      </c>
      <c r="R540" s="74" t="e">
        <f>#REF!+#REF!+R541</f>
        <v>#REF!</v>
      </c>
      <c r="S540" s="74" t="e">
        <f>#REF!+#REF!+S541</f>
        <v>#REF!</v>
      </c>
      <c r="T540" s="74" t="e">
        <f>#REF!+#REF!+T541</f>
        <v>#REF!</v>
      </c>
      <c r="U540" s="74" t="e">
        <f>#REF!+#REF!+U541</f>
        <v>#REF!</v>
      </c>
      <c r="V540" s="74" t="e">
        <f>#REF!+#REF!+V541</f>
        <v>#REF!</v>
      </c>
      <c r="W540" s="74" t="e">
        <f>#REF!+#REF!+W541</f>
        <v>#REF!</v>
      </c>
      <c r="X540" s="74" t="e">
        <f>#REF!+#REF!+X541</f>
        <v>#REF!</v>
      </c>
      <c r="Y540" s="74" t="e">
        <f>#REF!+#REF!+Y541</f>
        <v>#REF!</v>
      </c>
      <c r="Z540" s="74" t="e">
        <f>#REF!+#REF!+Z541</f>
        <v>#REF!</v>
      </c>
      <c r="AA540" s="74" t="e">
        <f>#REF!+#REF!+AA541</f>
        <v>#REF!</v>
      </c>
      <c r="AB540" s="74" t="e">
        <f>#REF!+#REF!+AB541</f>
        <v>#REF!</v>
      </c>
      <c r="AC540" s="74" t="e">
        <f>#REF!+#REF!+AC541</f>
        <v>#REF!</v>
      </c>
      <c r="AD540" s="74" t="e">
        <f>#REF!+#REF!+AD541</f>
        <v>#REF!</v>
      </c>
      <c r="AE540" s="74"/>
      <c r="AF540" s="74" t="e">
        <f>#REF!+#REF!+AF541</f>
        <v>#REF!</v>
      </c>
      <c r="AG540" s="74" t="e">
        <f>#REF!+#REF!+AG541</f>
        <v>#REF!</v>
      </c>
      <c r="AH540" s="74" t="e">
        <f>#REF!+#REF!+AH541</f>
        <v>#REF!</v>
      </c>
      <c r="AI540" s="74" t="e">
        <f>#REF!+#REF!+AI541</f>
        <v>#REF!</v>
      </c>
      <c r="AJ540" s="74" t="e">
        <f>#REF!+#REF!+AJ541</f>
        <v>#REF!</v>
      </c>
      <c r="AK540" s="74" t="e">
        <f>#REF!+#REF!+AK541</f>
        <v>#REF!</v>
      </c>
      <c r="AL540" s="74" t="e">
        <f>#REF!+#REF!+AL541</f>
        <v>#REF!</v>
      </c>
      <c r="AM540" s="74" t="e">
        <f>#REF!+#REF!+AM541</f>
        <v>#REF!</v>
      </c>
      <c r="AN540" s="64">
        <f>AN544</f>
        <v>0</v>
      </c>
      <c r="AO540" s="64">
        <f>AO544</f>
        <v>0</v>
      </c>
      <c r="AP540" s="64">
        <f>AP544</f>
        <v>0</v>
      </c>
      <c r="AQ540" s="64">
        <f>AQ544</f>
        <v>0</v>
      </c>
      <c r="AR540" s="64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  <c r="BQ540" s="56"/>
      <c r="BR540" s="55"/>
      <c r="BS540" s="55"/>
      <c r="BT540" s="9"/>
      <c r="BU540" s="9"/>
      <c r="BV540" s="9"/>
      <c r="BW540" s="9"/>
    </row>
    <row r="541" spans="1:75" s="10" customFormat="1" ht="82.5" hidden="1">
      <c r="A541" s="66" t="s">
        <v>266</v>
      </c>
      <c r="B541" s="72" t="s">
        <v>148</v>
      </c>
      <c r="C541" s="72" t="s">
        <v>154</v>
      </c>
      <c r="D541" s="73" t="s">
        <v>264</v>
      </c>
      <c r="E541" s="72"/>
      <c r="F541" s="64"/>
      <c r="G541" s="64"/>
      <c r="H541" s="64"/>
      <c r="I541" s="64"/>
      <c r="J541" s="64"/>
      <c r="K541" s="56"/>
      <c r="L541" s="56"/>
      <c r="M541" s="64"/>
      <c r="N541" s="64">
        <f>N542</f>
        <v>606</v>
      </c>
      <c r="O541" s="64">
        <f aca="true" t="shared" si="401" ref="O541:AG542">O542</f>
        <v>606</v>
      </c>
      <c r="P541" s="64">
        <f t="shared" si="401"/>
        <v>0</v>
      </c>
      <c r="Q541" s="64">
        <f t="shared" si="401"/>
        <v>606</v>
      </c>
      <c r="R541" s="64">
        <f t="shared" si="401"/>
        <v>0</v>
      </c>
      <c r="S541" s="64">
        <f t="shared" si="401"/>
        <v>0</v>
      </c>
      <c r="T541" s="64">
        <f t="shared" si="401"/>
        <v>606</v>
      </c>
      <c r="U541" s="64">
        <f t="shared" si="401"/>
        <v>606</v>
      </c>
      <c r="V541" s="64">
        <f t="shared" si="401"/>
        <v>0</v>
      </c>
      <c r="W541" s="64">
        <f t="shared" si="401"/>
        <v>0</v>
      </c>
      <c r="X541" s="64">
        <f t="shared" si="401"/>
        <v>606</v>
      </c>
      <c r="Y541" s="64">
        <f t="shared" si="401"/>
        <v>606</v>
      </c>
      <c r="Z541" s="64">
        <f t="shared" si="401"/>
        <v>0</v>
      </c>
      <c r="AA541" s="64">
        <f t="shared" si="401"/>
        <v>606</v>
      </c>
      <c r="AB541" s="64">
        <f t="shared" si="401"/>
        <v>606</v>
      </c>
      <c r="AC541" s="64">
        <f t="shared" si="401"/>
        <v>0</v>
      </c>
      <c r="AD541" s="64">
        <f t="shared" si="401"/>
        <v>0</v>
      </c>
      <c r="AE541" s="64"/>
      <c r="AF541" s="64">
        <f t="shared" si="401"/>
        <v>606</v>
      </c>
      <c r="AG541" s="64">
        <f t="shared" si="401"/>
        <v>0</v>
      </c>
      <c r="AH541" s="64">
        <f aca="true" t="shared" si="402" ref="AC541:AM542">AH542</f>
        <v>606</v>
      </c>
      <c r="AI541" s="64">
        <f t="shared" si="402"/>
        <v>-606</v>
      </c>
      <c r="AJ541" s="64">
        <f t="shared" si="402"/>
        <v>-606</v>
      </c>
      <c r="AK541" s="64">
        <f t="shared" si="402"/>
        <v>0</v>
      </c>
      <c r="AL541" s="64">
        <f t="shared" si="402"/>
        <v>0</v>
      </c>
      <c r="AM541" s="64">
        <f t="shared" si="402"/>
        <v>0</v>
      </c>
      <c r="AN541" s="64"/>
      <c r="AO541" s="64"/>
      <c r="AP541" s="64"/>
      <c r="AQ541" s="64"/>
      <c r="AR541" s="64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5"/>
      <c r="BQ541" s="56"/>
      <c r="BR541" s="55"/>
      <c r="BS541" s="55"/>
      <c r="BT541" s="9"/>
      <c r="BU541" s="9"/>
      <c r="BV541" s="9"/>
      <c r="BW541" s="9"/>
    </row>
    <row r="542" spans="1:75" s="10" customFormat="1" ht="66" customHeight="1" hidden="1">
      <c r="A542" s="66" t="s">
        <v>267</v>
      </c>
      <c r="B542" s="72" t="s">
        <v>148</v>
      </c>
      <c r="C542" s="72" t="s">
        <v>154</v>
      </c>
      <c r="D542" s="73" t="s">
        <v>265</v>
      </c>
      <c r="E542" s="72"/>
      <c r="F542" s="64"/>
      <c r="G542" s="64"/>
      <c r="H542" s="64"/>
      <c r="I542" s="64"/>
      <c r="J542" s="64"/>
      <c r="K542" s="56"/>
      <c r="L542" s="56"/>
      <c r="M542" s="64"/>
      <c r="N542" s="64">
        <f>N543</f>
        <v>606</v>
      </c>
      <c r="O542" s="64">
        <f t="shared" si="401"/>
        <v>606</v>
      </c>
      <c r="P542" s="64">
        <f t="shared" si="401"/>
        <v>0</v>
      </c>
      <c r="Q542" s="64">
        <f t="shared" si="401"/>
        <v>606</v>
      </c>
      <c r="R542" s="64">
        <f t="shared" si="401"/>
        <v>0</v>
      </c>
      <c r="S542" s="64">
        <f t="shared" si="401"/>
        <v>0</v>
      </c>
      <c r="T542" s="64">
        <f t="shared" si="401"/>
        <v>606</v>
      </c>
      <c r="U542" s="64">
        <f t="shared" si="401"/>
        <v>606</v>
      </c>
      <c r="V542" s="64">
        <f t="shared" si="401"/>
        <v>0</v>
      </c>
      <c r="W542" s="64">
        <f t="shared" si="401"/>
        <v>0</v>
      </c>
      <c r="X542" s="64">
        <f t="shared" si="401"/>
        <v>606</v>
      </c>
      <c r="Y542" s="64">
        <f t="shared" si="401"/>
        <v>606</v>
      </c>
      <c r="Z542" s="64">
        <f t="shared" si="401"/>
        <v>0</v>
      </c>
      <c r="AA542" s="64">
        <f t="shared" si="401"/>
        <v>606</v>
      </c>
      <c r="AB542" s="64">
        <f t="shared" si="401"/>
        <v>606</v>
      </c>
      <c r="AC542" s="64">
        <f t="shared" si="402"/>
        <v>0</v>
      </c>
      <c r="AD542" s="64">
        <f t="shared" si="402"/>
        <v>0</v>
      </c>
      <c r="AE542" s="64"/>
      <c r="AF542" s="64">
        <f t="shared" si="402"/>
        <v>606</v>
      </c>
      <c r="AG542" s="64">
        <f t="shared" si="402"/>
        <v>0</v>
      </c>
      <c r="AH542" s="64">
        <f t="shared" si="402"/>
        <v>606</v>
      </c>
      <c r="AI542" s="64">
        <f t="shared" si="402"/>
        <v>-606</v>
      </c>
      <c r="AJ542" s="64">
        <f t="shared" si="402"/>
        <v>-606</v>
      </c>
      <c r="AK542" s="64">
        <f t="shared" si="402"/>
        <v>0</v>
      </c>
      <c r="AL542" s="64">
        <f t="shared" si="402"/>
        <v>0</v>
      </c>
      <c r="AM542" s="64">
        <f t="shared" si="402"/>
        <v>0</v>
      </c>
      <c r="AN542" s="64"/>
      <c r="AO542" s="64"/>
      <c r="AP542" s="64"/>
      <c r="AQ542" s="64"/>
      <c r="AR542" s="64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  <c r="BQ542" s="56"/>
      <c r="BR542" s="55"/>
      <c r="BS542" s="55"/>
      <c r="BT542" s="9"/>
      <c r="BU542" s="9"/>
      <c r="BV542" s="9"/>
      <c r="BW542" s="9"/>
    </row>
    <row r="543" spans="1:75" s="10" customFormat="1" ht="16.5" hidden="1">
      <c r="A543" s="66" t="s">
        <v>14</v>
      </c>
      <c r="B543" s="72" t="s">
        <v>148</v>
      </c>
      <c r="C543" s="72" t="s">
        <v>154</v>
      </c>
      <c r="D543" s="73" t="s">
        <v>265</v>
      </c>
      <c r="E543" s="72" t="s">
        <v>21</v>
      </c>
      <c r="F543" s="64"/>
      <c r="G543" s="64"/>
      <c r="H543" s="64"/>
      <c r="I543" s="64"/>
      <c r="J543" s="64"/>
      <c r="K543" s="56"/>
      <c r="L543" s="56"/>
      <c r="M543" s="64"/>
      <c r="N543" s="64">
        <f>O543-M543</f>
        <v>606</v>
      </c>
      <c r="O543" s="64">
        <v>606</v>
      </c>
      <c r="P543" s="64"/>
      <c r="Q543" s="64">
        <v>606</v>
      </c>
      <c r="R543" s="55"/>
      <c r="S543" s="55"/>
      <c r="T543" s="64">
        <f>O543+R543</f>
        <v>606</v>
      </c>
      <c r="U543" s="64">
        <f>Q543+S543</f>
        <v>606</v>
      </c>
      <c r="V543" s="55"/>
      <c r="W543" s="55"/>
      <c r="X543" s="64">
        <f>T543+V543</f>
        <v>606</v>
      </c>
      <c r="Y543" s="64">
        <f>U543+W543</f>
        <v>606</v>
      </c>
      <c r="Z543" s="55"/>
      <c r="AA543" s="64">
        <f>X543+Z543</f>
        <v>606</v>
      </c>
      <c r="AB543" s="64">
        <f>Y543</f>
        <v>606</v>
      </c>
      <c r="AC543" s="55"/>
      <c r="AD543" s="55"/>
      <c r="AE543" s="55"/>
      <c r="AF543" s="64">
        <f>AA543+AC543</f>
        <v>606</v>
      </c>
      <c r="AG543" s="55"/>
      <c r="AH543" s="64">
        <f>AB543</f>
        <v>606</v>
      </c>
      <c r="AI543" s="67">
        <v>-606</v>
      </c>
      <c r="AJ543" s="67">
        <v>-606</v>
      </c>
      <c r="AK543" s="64">
        <f>AF543+AI543</f>
        <v>0</v>
      </c>
      <c r="AL543" s="64">
        <f>AG543</f>
        <v>0</v>
      </c>
      <c r="AM543" s="64">
        <f>AH543+AJ543</f>
        <v>0</v>
      </c>
      <c r="AN543" s="64"/>
      <c r="AO543" s="64"/>
      <c r="AP543" s="64"/>
      <c r="AQ543" s="64"/>
      <c r="AR543" s="64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6"/>
      <c r="BR543" s="55"/>
      <c r="BS543" s="55"/>
      <c r="BT543" s="9"/>
      <c r="BU543" s="9"/>
      <c r="BV543" s="9"/>
      <c r="BW543" s="9"/>
    </row>
    <row r="544" spans="1:75" s="10" customFormat="1" ht="66" customHeight="1" hidden="1">
      <c r="A544" s="66" t="s">
        <v>334</v>
      </c>
      <c r="B544" s="72" t="s">
        <v>148</v>
      </c>
      <c r="C544" s="72" t="s">
        <v>154</v>
      </c>
      <c r="D544" s="73" t="s">
        <v>333</v>
      </c>
      <c r="E544" s="72"/>
      <c r="F544" s="64"/>
      <c r="G544" s="64"/>
      <c r="H544" s="64"/>
      <c r="I544" s="64"/>
      <c r="J544" s="64"/>
      <c r="K544" s="56"/>
      <c r="L544" s="56"/>
      <c r="M544" s="64"/>
      <c r="N544" s="64"/>
      <c r="O544" s="64"/>
      <c r="P544" s="64"/>
      <c r="Q544" s="64"/>
      <c r="R544" s="55"/>
      <c r="S544" s="55"/>
      <c r="T544" s="64"/>
      <c r="U544" s="64"/>
      <c r="V544" s="55"/>
      <c r="W544" s="55"/>
      <c r="X544" s="64"/>
      <c r="Y544" s="64"/>
      <c r="Z544" s="55"/>
      <c r="AA544" s="64"/>
      <c r="AB544" s="64"/>
      <c r="AC544" s="55"/>
      <c r="AD544" s="55"/>
      <c r="AE544" s="55"/>
      <c r="AF544" s="64"/>
      <c r="AG544" s="55"/>
      <c r="AH544" s="64"/>
      <c r="AI544" s="67"/>
      <c r="AJ544" s="67"/>
      <c r="AK544" s="64"/>
      <c r="AL544" s="64"/>
      <c r="AM544" s="64"/>
      <c r="AN544" s="64">
        <f>AN545</f>
        <v>0</v>
      </c>
      <c r="AO544" s="64">
        <f>AO545</f>
        <v>0</v>
      </c>
      <c r="AP544" s="64">
        <f>AP545</f>
        <v>0</v>
      </c>
      <c r="AQ544" s="64">
        <f>AQ545</f>
        <v>0</v>
      </c>
      <c r="AR544" s="64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5"/>
      <c r="BQ544" s="56"/>
      <c r="BR544" s="55"/>
      <c r="BS544" s="55"/>
      <c r="BT544" s="9"/>
      <c r="BU544" s="9"/>
      <c r="BV544" s="9"/>
      <c r="BW544" s="9"/>
    </row>
    <row r="545" spans="1:75" s="10" customFormat="1" ht="99" hidden="1">
      <c r="A545" s="66" t="s">
        <v>240</v>
      </c>
      <c r="B545" s="72" t="s">
        <v>148</v>
      </c>
      <c r="C545" s="72" t="s">
        <v>154</v>
      </c>
      <c r="D545" s="73" t="s">
        <v>333</v>
      </c>
      <c r="E545" s="72" t="s">
        <v>153</v>
      </c>
      <c r="F545" s="64"/>
      <c r="G545" s="64"/>
      <c r="H545" s="64"/>
      <c r="I545" s="64"/>
      <c r="J545" s="64"/>
      <c r="K545" s="56"/>
      <c r="L545" s="56"/>
      <c r="M545" s="64"/>
      <c r="N545" s="64"/>
      <c r="O545" s="64"/>
      <c r="P545" s="64"/>
      <c r="Q545" s="64"/>
      <c r="R545" s="55"/>
      <c r="S545" s="55"/>
      <c r="T545" s="64"/>
      <c r="U545" s="64"/>
      <c r="V545" s="55"/>
      <c r="W545" s="55"/>
      <c r="X545" s="64"/>
      <c r="Y545" s="64"/>
      <c r="Z545" s="55"/>
      <c r="AA545" s="64"/>
      <c r="AB545" s="64"/>
      <c r="AC545" s="55"/>
      <c r="AD545" s="55"/>
      <c r="AE545" s="55"/>
      <c r="AF545" s="64"/>
      <c r="AG545" s="55"/>
      <c r="AH545" s="64"/>
      <c r="AI545" s="67"/>
      <c r="AJ545" s="67"/>
      <c r="AK545" s="64"/>
      <c r="AL545" s="64"/>
      <c r="AM545" s="64"/>
      <c r="AN545" s="64">
        <f>AO545-AM545</f>
        <v>0</v>
      </c>
      <c r="AO545" s="64"/>
      <c r="AP545" s="64"/>
      <c r="AQ545" s="64"/>
      <c r="AR545" s="64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5"/>
      <c r="BQ545" s="56"/>
      <c r="BR545" s="55"/>
      <c r="BS545" s="55"/>
      <c r="BT545" s="9"/>
      <c r="BU545" s="9"/>
      <c r="BV545" s="9"/>
      <c r="BW545" s="9"/>
    </row>
    <row r="546" spans="1:75" s="10" customFormat="1" ht="16.5" hidden="1">
      <c r="A546" s="66"/>
      <c r="B546" s="72"/>
      <c r="C546" s="72"/>
      <c r="D546" s="73"/>
      <c r="E546" s="72"/>
      <c r="F546" s="54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4"/>
      <c r="AL546" s="54"/>
      <c r="AM546" s="54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6"/>
      <c r="BR546" s="55"/>
      <c r="BS546" s="55"/>
      <c r="BT546" s="9"/>
      <c r="BU546" s="9"/>
      <c r="BV546" s="9"/>
      <c r="BW546" s="9"/>
    </row>
    <row r="547" spans="1:75" s="10" customFormat="1" ht="33.75" customHeight="1">
      <c r="A547" s="57" t="s">
        <v>355</v>
      </c>
      <c r="B547" s="58" t="s">
        <v>148</v>
      </c>
      <c r="C547" s="58" t="s">
        <v>148</v>
      </c>
      <c r="D547" s="70"/>
      <c r="E547" s="58"/>
      <c r="F547" s="54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4"/>
      <c r="AL547" s="54"/>
      <c r="AM547" s="54"/>
      <c r="AN547" s="60">
        <f>AN548+AN553</f>
        <v>89885</v>
      </c>
      <c r="AO547" s="60">
        <f>AO548+AO553</f>
        <v>89885</v>
      </c>
      <c r="AP547" s="60"/>
      <c r="AQ547" s="60">
        <f>AQ548+AQ553</f>
        <v>89885</v>
      </c>
      <c r="AR547" s="60">
        <f>AR548+AR553</f>
        <v>0</v>
      </c>
      <c r="AS547" s="60">
        <f>AS548+AS553</f>
        <v>0</v>
      </c>
      <c r="AT547" s="60">
        <f>AT548+AT553</f>
        <v>89885</v>
      </c>
      <c r="AU547" s="60">
        <f>AU548+AU553</f>
        <v>89885</v>
      </c>
      <c r="AV547" s="60">
        <f aca="true" t="shared" si="403" ref="AV547:BC547">AV548+AV553+AV557</f>
        <v>2799</v>
      </c>
      <c r="AW547" s="60">
        <f t="shared" si="403"/>
        <v>0</v>
      </c>
      <c r="AX547" s="60">
        <f t="shared" si="403"/>
        <v>92684</v>
      </c>
      <c r="AY547" s="60">
        <f t="shared" si="403"/>
        <v>89885</v>
      </c>
      <c r="AZ547" s="60">
        <f t="shared" si="403"/>
        <v>0</v>
      </c>
      <c r="BA547" s="60">
        <f t="shared" si="403"/>
        <v>0</v>
      </c>
      <c r="BB547" s="60">
        <f t="shared" si="403"/>
        <v>92684</v>
      </c>
      <c r="BC547" s="60">
        <f t="shared" si="403"/>
        <v>89885</v>
      </c>
      <c r="BD547" s="55"/>
      <c r="BE547" s="55"/>
      <c r="BF547" s="60">
        <f aca="true" t="shared" si="404" ref="BF547:BN547">BF548+BF553+BF557</f>
        <v>92684</v>
      </c>
      <c r="BG547" s="60">
        <f t="shared" si="404"/>
        <v>89885</v>
      </c>
      <c r="BH547" s="60">
        <f t="shared" si="404"/>
        <v>0</v>
      </c>
      <c r="BI547" s="60">
        <f t="shared" si="404"/>
        <v>0</v>
      </c>
      <c r="BJ547" s="60">
        <f t="shared" si="404"/>
        <v>92684</v>
      </c>
      <c r="BK547" s="60">
        <f t="shared" si="404"/>
        <v>89885</v>
      </c>
      <c r="BL547" s="60">
        <f t="shared" si="404"/>
        <v>0</v>
      </c>
      <c r="BM547" s="60">
        <f t="shared" si="404"/>
        <v>0</v>
      </c>
      <c r="BN547" s="60">
        <f t="shared" si="404"/>
        <v>92684</v>
      </c>
      <c r="BO547" s="60"/>
      <c r="BP547" s="60">
        <f>BP548+BP553+BP557</f>
        <v>89885</v>
      </c>
      <c r="BQ547" s="60">
        <f>BQ548+BQ553+BQ557</f>
        <v>828</v>
      </c>
      <c r="BR547" s="60">
        <f>BR548+BR553+BR557</f>
        <v>90713</v>
      </c>
      <c r="BS547" s="60">
        <f>BS548+BS553+BS557</f>
        <v>94648</v>
      </c>
      <c r="BT547" s="9"/>
      <c r="BU547" s="9"/>
      <c r="BV547" s="9"/>
      <c r="BW547" s="9"/>
    </row>
    <row r="548" spans="1:75" s="10" customFormat="1" ht="36" customHeight="1">
      <c r="A548" s="66" t="s">
        <v>98</v>
      </c>
      <c r="B548" s="72" t="s">
        <v>148</v>
      </c>
      <c r="C548" s="72" t="s">
        <v>148</v>
      </c>
      <c r="D548" s="73" t="s">
        <v>99</v>
      </c>
      <c r="E548" s="72"/>
      <c r="F548" s="54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4"/>
      <c r="AL548" s="54"/>
      <c r="AM548" s="54"/>
      <c r="AN548" s="64">
        <f>AN549+AN551</f>
        <v>41768</v>
      </c>
      <c r="AO548" s="64">
        <f>AO549+AO551</f>
        <v>41768</v>
      </c>
      <c r="AP548" s="64"/>
      <c r="AQ548" s="64">
        <f aca="true" t="shared" si="405" ref="AQ548:BC548">AQ549+AQ551</f>
        <v>41768</v>
      </c>
      <c r="AR548" s="64">
        <f t="shared" si="405"/>
        <v>0</v>
      </c>
      <c r="AS548" s="64">
        <f t="shared" si="405"/>
        <v>0</v>
      </c>
      <c r="AT548" s="64">
        <f t="shared" si="405"/>
        <v>41768</v>
      </c>
      <c r="AU548" s="64">
        <f t="shared" si="405"/>
        <v>41768</v>
      </c>
      <c r="AV548" s="64">
        <f t="shared" si="405"/>
        <v>0</v>
      </c>
      <c r="AW548" s="64">
        <f t="shared" si="405"/>
        <v>0</v>
      </c>
      <c r="AX548" s="64">
        <f t="shared" si="405"/>
        <v>41768</v>
      </c>
      <c r="AY548" s="64">
        <f t="shared" si="405"/>
        <v>41768</v>
      </c>
      <c r="AZ548" s="64">
        <f t="shared" si="405"/>
        <v>0</v>
      </c>
      <c r="BA548" s="64">
        <f t="shared" si="405"/>
        <v>0</v>
      </c>
      <c r="BB548" s="64">
        <f t="shared" si="405"/>
        <v>41768</v>
      </c>
      <c r="BC548" s="64">
        <f t="shared" si="405"/>
        <v>41768</v>
      </c>
      <c r="BD548" s="55"/>
      <c r="BE548" s="55"/>
      <c r="BF548" s="64">
        <f aca="true" t="shared" si="406" ref="BF548:BN548">BF549+BF551</f>
        <v>41768</v>
      </c>
      <c r="BG548" s="64">
        <f t="shared" si="406"/>
        <v>41768</v>
      </c>
      <c r="BH548" s="64">
        <f t="shared" si="406"/>
        <v>0</v>
      </c>
      <c r="BI548" s="64">
        <f t="shared" si="406"/>
        <v>0</v>
      </c>
      <c r="BJ548" s="64">
        <f t="shared" si="406"/>
        <v>41768</v>
      </c>
      <c r="BK548" s="64">
        <f t="shared" si="406"/>
        <v>41768</v>
      </c>
      <c r="BL548" s="64">
        <f t="shared" si="406"/>
        <v>0</v>
      </c>
      <c r="BM548" s="64">
        <f t="shared" si="406"/>
        <v>0</v>
      </c>
      <c r="BN548" s="64">
        <f t="shared" si="406"/>
        <v>41768</v>
      </c>
      <c r="BO548" s="64"/>
      <c r="BP548" s="64">
        <f>BP549+BP551</f>
        <v>41768</v>
      </c>
      <c r="BQ548" s="64">
        <f>BQ549+BQ550+BQ551</f>
        <v>-18284</v>
      </c>
      <c r="BR548" s="64">
        <f>BR549+BR550+BR551</f>
        <v>23484</v>
      </c>
      <c r="BS548" s="64">
        <f>BS549+BS550+BS551</f>
        <v>23484</v>
      </c>
      <c r="BT548" s="9"/>
      <c r="BU548" s="9"/>
      <c r="BV548" s="9"/>
      <c r="BW548" s="9"/>
    </row>
    <row r="549" spans="1:75" s="10" customFormat="1" ht="33">
      <c r="A549" s="66" t="s">
        <v>132</v>
      </c>
      <c r="B549" s="72" t="s">
        <v>148</v>
      </c>
      <c r="C549" s="72" t="s">
        <v>148</v>
      </c>
      <c r="D549" s="73" t="s">
        <v>99</v>
      </c>
      <c r="E549" s="72" t="s">
        <v>133</v>
      </c>
      <c r="F549" s="54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4"/>
      <c r="AL549" s="54"/>
      <c r="AM549" s="54"/>
      <c r="AN549" s="64">
        <f>AO549-AM549</f>
        <v>41768</v>
      </c>
      <c r="AO549" s="64">
        <v>41768</v>
      </c>
      <c r="AP549" s="64"/>
      <c r="AQ549" s="64">
        <v>41768</v>
      </c>
      <c r="AR549" s="64"/>
      <c r="AS549" s="55"/>
      <c r="AT549" s="64">
        <f>AO549+AR549</f>
        <v>41768</v>
      </c>
      <c r="AU549" s="64">
        <f>AQ549+AS549</f>
        <v>41768</v>
      </c>
      <c r="AV549" s="55"/>
      <c r="AW549" s="55"/>
      <c r="AX549" s="64">
        <f>AT549+AV549</f>
        <v>41768</v>
      </c>
      <c r="AY549" s="64">
        <f>AU549</f>
        <v>41768</v>
      </c>
      <c r="AZ549" s="55"/>
      <c r="BA549" s="55"/>
      <c r="BB549" s="64">
        <f>AX549+AZ549</f>
        <v>41768</v>
      </c>
      <c r="BC549" s="64">
        <f>AY549+BA549</f>
        <v>41768</v>
      </c>
      <c r="BD549" s="55"/>
      <c r="BE549" s="55"/>
      <c r="BF549" s="64">
        <f>BB549+BD549</f>
        <v>41768</v>
      </c>
      <c r="BG549" s="64">
        <f>BC549+BE549</f>
        <v>41768</v>
      </c>
      <c r="BH549" s="55"/>
      <c r="BI549" s="55"/>
      <c r="BJ549" s="64">
        <f>BB549+BH549</f>
        <v>41768</v>
      </c>
      <c r="BK549" s="64">
        <f>BC549+BI549</f>
        <v>41768</v>
      </c>
      <c r="BL549" s="55"/>
      <c r="BM549" s="55"/>
      <c r="BN549" s="64">
        <f>BJ549+BL549</f>
        <v>41768</v>
      </c>
      <c r="BO549" s="64"/>
      <c r="BP549" s="64">
        <f>BK549+BM549</f>
        <v>41768</v>
      </c>
      <c r="BQ549" s="64">
        <f>BR549-BP549</f>
        <v>-41768</v>
      </c>
      <c r="BR549" s="55"/>
      <c r="BS549" s="55"/>
      <c r="BT549" s="9"/>
      <c r="BU549" s="9"/>
      <c r="BV549" s="9"/>
      <c r="BW549" s="9"/>
    </row>
    <row r="550" spans="1:75" s="10" customFormat="1" ht="96.75" customHeight="1">
      <c r="A550" s="66" t="s">
        <v>389</v>
      </c>
      <c r="B550" s="72" t="s">
        <v>148</v>
      </c>
      <c r="C550" s="72" t="s">
        <v>148</v>
      </c>
      <c r="D550" s="73" t="s">
        <v>99</v>
      </c>
      <c r="E550" s="72" t="s">
        <v>384</v>
      </c>
      <c r="F550" s="54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4"/>
      <c r="AL550" s="54"/>
      <c r="AM550" s="54"/>
      <c r="AN550" s="64"/>
      <c r="AO550" s="64"/>
      <c r="AP550" s="64"/>
      <c r="AQ550" s="64"/>
      <c r="AR550" s="64"/>
      <c r="AS550" s="55"/>
      <c r="AT550" s="64"/>
      <c r="AU550" s="64"/>
      <c r="AV550" s="55"/>
      <c r="AW550" s="55"/>
      <c r="AX550" s="64"/>
      <c r="AY550" s="64"/>
      <c r="AZ550" s="55"/>
      <c r="BA550" s="55"/>
      <c r="BB550" s="64"/>
      <c r="BC550" s="64"/>
      <c r="BD550" s="55"/>
      <c r="BE550" s="55"/>
      <c r="BF550" s="64"/>
      <c r="BG550" s="64"/>
      <c r="BH550" s="55"/>
      <c r="BI550" s="55"/>
      <c r="BJ550" s="64"/>
      <c r="BK550" s="64"/>
      <c r="BL550" s="55"/>
      <c r="BM550" s="55"/>
      <c r="BN550" s="64"/>
      <c r="BO550" s="64"/>
      <c r="BP550" s="64"/>
      <c r="BQ550" s="64">
        <f>BR550-BP550</f>
        <v>23484</v>
      </c>
      <c r="BR550" s="54">
        <v>23484</v>
      </c>
      <c r="BS550" s="54">
        <v>23484</v>
      </c>
      <c r="BT550" s="9"/>
      <c r="BU550" s="9"/>
      <c r="BV550" s="9"/>
      <c r="BW550" s="9"/>
    </row>
    <row r="551" spans="1:75" s="10" customFormat="1" ht="115.5" hidden="1">
      <c r="A551" s="94" t="s">
        <v>338</v>
      </c>
      <c r="B551" s="72" t="s">
        <v>148</v>
      </c>
      <c r="C551" s="72" t="s">
        <v>148</v>
      </c>
      <c r="D551" s="73" t="s">
        <v>337</v>
      </c>
      <c r="E551" s="72"/>
      <c r="F551" s="54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4"/>
      <c r="AL551" s="54"/>
      <c r="AM551" s="54"/>
      <c r="AN551" s="64">
        <f>AN552</f>
        <v>0</v>
      </c>
      <c r="AO551" s="64">
        <f>AO552</f>
        <v>0</v>
      </c>
      <c r="AP551" s="64"/>
      <c r="AQ551" s="64">
        <f>AQ552</f>
        <v>0</v>
      </c>
      <c r="AR551" s="64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6"/>
      <c r="BR551" s="55"/>
      <c r="BS551" s="55"/>
      <c r="BT551" s="9"/>
      <c r="BU551" s="9"/>
      <c r="BV551" s="9"/>
      <c r="BW551" s="9"/>
    </row>
    <row r="552" spans="1:75" s="10" customFormat="1" ht="82.5" hidden="1">
      <c r="A552" s="66" t="s">
        <v>284</v>
      </c>
      <c r="B552" s="72" t="s">
        <v>148</v>
      </c>
      <c r="C552" s="72" t="s">
        <v>148</v>
      </c>
      <c r="D552" s="73" t="s">
        <v>337</v>
      </c>
      <c r="E552" s="72" t="s">
        <v>227</v>
      </c>
      <c r="F552" s="54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4"/>
      <c r="AL552" s="54"/>
      <c r="AM552" s="54"/>
      <c r="AN552" s="64">
        <f>AO552-AM552</f>
        <v>0</v>
      </c>
      <c r="AO552" s="64"/>
      <c r="AP552" s="64"/>
      <c r="AQ552" s="64"/>
      <c r="AR552" s="64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5"/>
      <c r="BQ552" s="56"/>
      <c r="BR552" s="55"/>
      <c r="BS552" s="55"/>
      <c r="BT552" s="9"/>
      <c r="BU552" s="9"/>
      <c r="BV552" s="9"/>
      <c r="BW552" s="9"/>
    </row>
    <row r="553" spans="1:75" s="10" customFormat="1" ht="16.5">
      <c r="A553" s="66" t="s">
        <v>486</v>
      </c>
      <c r="B553" s="72" t="s">
        <v>148</v>
      </c>
      <c r="C553" s="72" t="s">
        <v>148</v>
      </c>
      <c r="D553" s="73" t="s">
        <v>108</v>
      </c>
      <c r="E553" s="72"/>
      <c r="F553" s="54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4"/>
      <c r="AL553" s="54"/>
      <c r="AM553" s="54"/>
      <c r="AN553" s="64">
        <f>AN554</f>
        <v>48117</v>
      </c>
      <c r="AO553" s="64">
        <f>AO554</f>
        <v>48117</v>
      </c>
      <c r="AP553" s="64"/>
      <c r="AQ553" s="64">
        <f aca="true" t="shared" si="407" ref="AQ553:BC553">AQ554</f>
        <v>48117</v>
      </c>
      <c r="AR553" s="64">
        <f t="shared" si="407"/>
        <v>0</v>
      </c>
      <c r="AS553" s="64">
        <f t="shared" si="407"/>
        <v>0</v>
      </c>
      <c r="AT553" s="64">
        <f t="shared" si="407"/>
        <v>48117</v>
      </c>
      <c r="AU553" s="64">
        <f t="shared" si="407"/>
        <v>48117</v>
      </c>
      <c r="AV553" s="64">
        <f t="shared" si="407"/>
        <v>0</v>
      </c>
      <c r="AW553" s="64">
        <f t="shared" si="407"/>
        <v>0</v>
      </c>
      <c r="AX553" s="64">
        <f t="shared" si="407"/>
        <v>48117</v>
      </c>
      <c r="AY553" s="64">
        <f t="shared" si="407"/>
        <v>48117</v>
      </c>
      <c r="AZ553" s="64">
        <f t="shared" si="407"/>
        <v>0</v>
      </c>
      <c r="BA553" s="64">
        <f t="shared" si="407"/>
        <v>0</v>
      </c>
      <c r="BB553" s="64">
        <f t="shared" si="407"/>
        <v>48117</v>
      </c>
      <c r="BC553" s="64">
        <f t="shared" si="407"/>
        <v>48117</v>
      </c>
      <c r="BD553" s="55"/>
      <c r="BE553" s="55"/>
      <c r="BF553" s="64">
        <f aca="true" t="shared" si="408" ref="BF553:BP553">BF554</f>
        <v>48117</v>
      </c>
      <c r="BG553" s="64">
        <f t="shared" si="408"/>
        <v>48117</v>
      </c>
      <c r="BH553" s="64">
        <f t="shared" si="408"/>
        <v>0</v>
      </c>
      <c r="BI553" s="64">
        <f t="shared" si="408"/>
        <v>0</v>
      </c>
      <c r="BJ553" s="64">
        <f t="shared" si="408"/>
        <v>48117</v>
      </c>
      <c r="BK553" s="64">
        <f t="shared" si="408"/>
        <v>48117</v>
      </c>
      <c r="BL553" s="64">
        <f t="shared" si="408"/>
        <v>0</v>
      </c>
      <c r="BM553" s="64">
        <f t="shared" si="408"/>
        <v>0</v>
      </c>
      <c r="BN553" s="64">
        <f t="shared" si="408"/>
        <v>48117</v>
      </c>
      <c r="BO553" s="64"/>
      <c r="BP553" s="64">
        <f t="shared" si="408"/>
        <v>48117</v>
      </c>
      <c r="BQ553" s="64">
        <f>BQ554+BQ555+BQ556</f>
        <v>4410</v>
      </c>
      <c r="BR553" s="64">
        <f>BR554+BR555+BR556</f>
        <v>52527</v>
      </c>
      <c r="BS553" s="64">
        <f>BS554+BS555+BS556</f>
        <v>52527</v>
      </c>
      <c r="BT553" s="9"/>
      <c r="BU553" s="9"/>
      <c r="BV553" s="9"/>
      <c r="BW553" s="9"/>
    </row>
    <row r="554" spans="1:75" s="10" customFormat="1" ht="30.75" customHeight="1">
      <c r="A554" s="66" t="s">
        <v>132</v>
      </c>
      <c r="B554" s="72" t="s">
        <v>148</v>
      </c>
      <c r="C554" s="72" t="s">
        <v>148</v>
      </c>
      <c r="D554" s="73" t="s">
        <v>108</v>
      </c>
      <c r="E554" s="72" t="s">
        <v>133</v>
      </c>
      <c r="F554" s="54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4"/>
      <c r="AL554" s="54"/>
      <c r="AM554" s="54"/>
      <c r="AN554" s="64">
        <f>AO554-AM554</f>
        <v>48117</v>
      </c>
      <c r="AO554" s="64">
        <v>48117</v>
      </c>
      <c r="AP554" s="64"/>
      <c r="AQ554" s="64">
        <v>48117</v>
      </c>
      <c r="AR554" s="64"/>
      <c r="AS554" s="55"/>
      <c r="AT554" s="64">
        <f>AO554+AR554</f>
        <v>48117</v>
      </c>
      <c r="AU554" s="64">
        <f>AQ554+AS554</f>
        <v>48117</v>
      </c>
      <c r="AV554" s="55"/>
      <c r="AW554" s="55"/>
      <c r="AX554" s="64">
        <f>AT554+AV554</f>
        <v>48117</v>
      </c>
      <c r="AY554" s="64">
        <f>AU554</f>
        <v>48117</v>
      </c>
      <c r="AZ554" s="55"/>
      <c r="BA554" s="55"/>
      <c r="BB554" s="64">
        <f>AX554+AZ554</f>
        <v>48117</v>
      </c>
      <c r="BC554" s="64">
        <f>AY554+BA554</f>
        <v>48117</v>
      </c>
      <c r="BD554" s="55"/>
      <c r="BE554" s="55"/>
      <c r="BF554" s="64">
        <f>BB554+BD554</f>
        <v>48117</v>
      </c>
      <c r="BG554" s="64">
        <f>BC554+BE554</f>
        <v>48117</v>
      </c>
      <c r="BH554" s="55"/>
      <c r="BI554" s="55"/>
      <c r="BJ554" s="64">
        <f>BB554+BH554</f>
        <v>48117</v>
      </c>
      <c r="BK554" s="64">
        <f>BC554+BI554</f>
        <v>48117</v>
      </c>
      <c r="BL554" s="55"/>
      <c r="BM554" s="55"/>
      <c r="BN554" s="64">
        <f>BJ554+BL554</f>
        <v>48117</v>
      </c>
      <c r="BO554" s="64"/>
      <c r="BP554" s="64">
        <f>BK554+BM554</f>
        <v>48117</v>
      </c>
      <c r="BQ554" s="64">
        <f>BR554-BP554</f>
        <v>-48117</v>
      </c>
      <c r="BR554" s="55"/>
      <c r="BS554" s="55"/>
      <c r="BT554" s="9"/>
      <c r="BU554" s="9"/>
      <c r="BV554" s="9"/>
      <c r="BW554" s="9"/>
    </row>
    <row r="555" spans="1:75" s="10" customFormat="1" ht="95.25" customHeight="1">
      <c r="A555" s="66" t="s">
        <v>314</v>
      </c>
      <c r="B555" s="72" t="s">
        <v>148</v>
      </c>
      <c r="C555" s="72" t="s">
        <v>148</v>
      </c>
      <c r="D555" s="73" t="s">
        <v>108</v>
      </c>
      <c r="E555" s="72" t="s">
        <v>383</v>
      </c>
      <c r="F555" s="54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4"/>
      <c r="AL555" s="54"/>
      <c r="AM555" s="54"/>
      <c r="AN555" s="64"/>
      <c r="AO555" s="64"/>
      <c r="AP555" s="64"/>
      <c r="AQ555" s="64"/>
      <c r="AR555" s="64"/>
      <c r="AS555" s="55"/>
      <c r="AT555" s="64"/>
      <c r="AU555" s="64"/>
      <c r="AV555" s="55"/>
      <c r="AW555" s="55"/>
      <c r="AX555" s="64"/>
      <c r="AY555" s="64"/>
      <c r="AZ555" s="55"/>
      <c r="BA555" s="55"/>
      <c r="BB555" s="64"/>
      <c r="BC555" s="64"/>
      <c r="BD555" s="55"/>
      <c r="BE555" s="55"/>
      <c r="BF555" s="64"/>
      <c r="BG555" s="64"/>
      <c r="BH555" s="55"/>
      <c r="BI555" s="55"/>
      <c r="BJ555" s="64"/>
      <c r="BK555" s="64"/>
      <c r="BL555" s="55"/>
      <c r="BM555" s="55"/>
      <c r="BN555" s="64"/>
      <c r="BO555" s="64"/>
      <c r="BP555" s="64"/>
      <c r="BQ555" s="64">
        <f>BR555-BP555</f>
        <v>52453</v>
      </c>
      <c r="BR555" s="64">
        <v>52453</v>
      </c>
      <c r="BS555" s="64">
        <v>52453</v>
      </c>
      <c r="BT555" s="9"/>
      <c r="BU555" s="9"/>
      <c r="BV555" s="9"/>
      <c r="BW555" s="9"/>
    </row>
    <row r="556" spans="1:75" s="10" customFormat="1" ht="97.5" customHeight="1">
      <c r="A556" s="66" t="s">
        <v>389</v>
      </c>
      <c r="B556" s="72" t="s">
        <v>148</v>
      </c>
      <c r="C556" s="72" t="s">
        <v>148</v>
      </c>
      <c r="D556" s="73" t="s">
        <v>108</v>
      </c>
      <c r="E556" s="72" t="s">
        <v>384</v>
      </c>
      <c r="F556" s="54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4"/>
      <c r="AL556" s="54"/>
      <c r="AM556" s="54"/>
      <c r="AN556" s="64"/>
      <c r="AO556" s="64"/>
      <c r="AP556" s="64"/>
      <c r="AQ556" s="64"/>
      <c r="AR556" s="64"/>
      <c r="AS556" s="55"/>
      <c r="AT556" s="64"/>
      <c r="AU556" s="64"/>
      <c r="AV556" s="55"/>
      <c r="AW556" s="55"/>
      <c r="AX556" s="64"/>
      <c r="AY556" s="64"/>
      <c r="AZ556" s="55"/>
      <c r="BA556" s="55"/>
      <c r="BB556" s="64"/>
      <c r="BC556" s="64"/>
      <c r="BD556" s="55"/>
      <c r="BE556" s="55"/>
      <c r="BF556" s="64"/>
      <c r="BG556" s="64"/>
      <c r="BH556" s="55"/>
      <c r="BI556" s="55"/>
      <c r="BJ556" s="64"/>
      <c r="BK556" s="64"/>
      <c r="BL556" s="55"/>
      <c r="BM556" s="55"/>
      <c r="BN556" s="64"/>
      <c r="BO556" s="64"/>
      <c r="BP556" s="64"/>
      <c r="BQ556" s="64">
        <f>BR556-BP556</f>
        <v>74</v>
      </c>
      <c r="BR556" s="64">
        <v>74</v>
      </c>
      <c r="BS556" s="64">
        <v>74</v>
      </c>
      <c r="BT556" s="9"/>
      <c r="BU556" s="9"/>
      <c r="BV556" s="9"/>
      <c r="BW556" s="9"/>
    </row>
    <row r="557" spans="1:75" s="10" customFormat="1" ht="33.75" customHeight="1">
      <c r="A557" s="66" t="s">
        <v>124</v>
      </c>
      <c r="B557" s="72" t="s">
        <v>148</v>
      </c>
      <c r="C557" s="72" t="s">
        <v>148</v>
      </c>
      <c r="D557" s="73" t="s">
        <v>126</v>
      </c>
      <c r="E557" s="72"/>
      <c r="F557" s="54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4"/>
      <c r="AL557" s="54"/>
      <c r="AM557" s="54"/>
      <c r="AN557" s="64"/>
      <c r="AO557" s="64"/>
      <c r="AP557" s="64"/>
      <c r="AQ557" s="64"/>
      <c r="AR557" s="64"/>
      <c r="AS557" s="55"/>
      <c r="AT557" s="64"/>
      <c r="AU557" s="64"/>
      <c r="AV557" s="64">
        <f aca="true" t="shared" si="409" ref="AV557:BC557">AV561</f>
        <v>2799</v>
      </c>
      <c r="AW557" s="64">
        <f t="shared" si="409"/>
        <v>0</v>
      </c>
      <c r="AX557" s="64">
        <f t="shared" si="409"/>
        <v>2799</v>
      </c>
      <c r="AY557" s="64">
        <f t="shared" si="409"/>
        <v>0</v>
      </c>
      <c r="AZ557" s="64">
        <f t="shared" si="409"/>
        <v>0</v>
      </c>
      <c r="BA557" s="64">
        <f t="shared" si="409"/>
        <v>0</v>
      </c>
      <c r="BB557" s="64">
        <f t="shared" si="409"/>
        <v>2799</v>
      </c>
      <c r="BC557" s="64">
        <f t="shared" si="409"/>
        <v>0</v>
      </c>
      <c r="BD557" s="55"/>
      <c r="BE557" s="55"/>
      <c r="BF557" s="64">
        <f aca="true" t="shared" si="410" ref="BF557:BN557">BF561</f>
        <v>2799</v>
      </c>
      <c r="BG557" s="64">
        <f t="shared" si="410"/>
        <v>0</v>
      </c>
      <c r="BH557" s="64">
        <f t="shared" si="410"/>
        <v>0</v>
      </c>
      <c r="BI557" s="64">
        <f t="shared" si="410"/>
        <v>0</v>
      </c>
      <c r="BJ557" s="64">
        <f t="shared" si="410"/>
        <v>2799</v>
      </c>
      <c r="BK557" s="64">
        <f t="shared" si="410"/>
        <v>0</v>
      </c>
      <c r="BL557" s="64">
        <f t="shared" si="410"/>
        <v>0</v>
      </c>
      <c r="BM557" s="64">
        <f t="shared" si="410"/>
        <v>0</v>
      </c>
      <c r="BN557" s="64">
        <f t="shared" si="410"/>
        <v>2799</v>
      </c>
      <c r="BO557" s="64"/>
      <c r="BP557" s="64">
        <f>BP561</f>
        <v>0</v>
      </c>
      <c r="BQ557" s="64">
        <f>BQ558+BQ561</f>
        <v>14702</v>
      </c>
      <c r="BR557" s="64">
        <f>BR558+BR561</f>
        <v>14702</v>
      </c>
      <c r="BS557" s="64">
        <f>BS558+BS561</f>
        <v>18637</v>
      </c>
      <c r="BT557" s="9"/>
      <c r="BU557" s="9"/>
      <c r="BV557" s="9"/>
      <c r="BW557" s="9"/>
    </row>
    <row r="558" spans="1:75" s="10" customFormat="1" ht="82.5">
      <c r="A558" s="66" t="s">
        <v>392</v>
      </c>
      <c r="B558" s="72" t="s">
        <v>148</v>
      </c>
      <c r="C558" s="72" t="s">
        <v>148</v>
      </c>
      <c r="D558" s="73" t="s">
        <v>270</v>
      </c>
      <c r="E558" s="72"/>
      <c r="F558" s="54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4"/>
      <c r="AL558" s="54"/>
      <c r="AM558" s="54"/>
      <c r="AN558" s="64"/>
      <c r="AO558" s="64"/>
      <c r="AP558" s="64"/>
      <c r="AQ558" s="64"/>
      <c r="AR558" s="64"/>
      <c r="AS558" s="55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55"/>
      <c r="BE558" s="55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>
        <f aca="true" t="shared" si="411" ref="BQ558:BS559">BQ559</f>
        <v>2994</v>
      </c>
      <c r="BR558" s="64">
        <f t="shared" si="411"/>
        <v>2994</v>
      </c>
      <c r="BS558" s="64">
        <f t="shared" si="411"/>
        <v>18637</v>
      </c>
      <c r="BT558" s="9"/>
      <c r="BU558" s="9"/>
      <c r="BV558" s="9"/>
      <c r="BW558" s="9"/>
    </row>
    <row r="559" spans="1:75" s="10" customFormat="1" ht="97.5" customHeight="1">
      <c r="A559" s="66" t="s">
        <v>393</v>
      </c>
      <c r="B559" s="72" t="s">
        <v>148</v>
      </c>
      <c r="C559" s="72" t="s">
        <v>148</v>
      </c>
      <c r="D559" s="73" t="s">
        <v>271</v>
      </c>
      <c r="E559" s="72"/>
      <c r="F559" s="54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4"/>
      <c r="AL559" s="54"/>
      <c r="AM559" s="54"/>
      <c r="AN559" s="64"/>
      <c r="AO559" s="64"/>
      <c r="AP559" s="64"/>
      <c r="AQ559" s="64"/>
      <c r="AR559" s="64"/>
      <c r="AS559" s="55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55"/>
      <c r="BE559" s="55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>
        <f t="shared" si="411"/>
        <v>2994</v>
      </c>
      <c r="BR559" s="64">
        <f t="shared" si="411"/>
        <v>2994</v>
      </c>
      <c r="BS559" s="64">
        <f t="shared" si="411"/>
        <v>18637</v>
      </c>
      <c r="BT559" s="9"/>
      <c r="BU559" s="9"/>
      <c r="BV559" s="9"/>
      <c r="BW559" s="9"/>
    </row>
    <row r="560" spans="1:75" s="10" customFormat="1" ht="95.25" customHeight="1">
      <c r="A560" s="66" t="s">
        <v>389</v>
      </c>
      <c r="B560" s="72" t="s">
        <v>148</v>
      </c>
      <c r="C560" s="72" t="s">
        <v>148</v>
      </c>
      <c r="D560" s="73" t="s">
        <v>271</v>
      </c>
      <c r="E560" s="72" t="s">
        <v>384</v>
      </c>
      <c r="F560" s="54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4"/>
      <c r="AL560" s="54"/>
      <c r="AM560" s="54"/>
      <c r="AN560" s="64"/>
      <c r="AO560" s="64"/>
      <c r="AP560" s="64"/>
      <c r="AQ560" s="64"/>
      <c r="AR560" s="64"/>
      <c r="AS560" s="55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55"/>
      <c r="BE560" s="55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>
        <f>BR560-BP560</f>
        <v>2994</v>
      </c>
      <c r="BR560" s="64">
        <v>2994</v>
      </c>
      <c r="BS560" s="64">
        <v>18637</v>
      </c>
      <c r="BT560" s="9"/>
      <c r="BU560" s="9"/>
      <c r="BV560" s="9"/>
      <c r="BW560" s="9"/>
    </row>
    <row r="561" spans="1:75" s="10" customFormat="1" ht="72" customHeight="1">
      <c r="A561" s="66" t="s">
        <v>361</v>
      </c>
      <c r="B561" s="72" t="s">
        <v>148</v>
      </c>
      <c r="C561" s="72" t="s">
        <v>148</v>
      </c>
      <c r="D561" s="73" t="s">
        <v>362</v>
      </c>
      <c r="E561" s="72"/>
      <c r="F561" s="54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4"/>
      <c r="AL561" s="54"/>
      <c r="AM561" s="54"/>
      <c r="AN561" s="64"/>
      <c r="AO561" s="64"/>
      <c r="AP561" s="64"/>
      <c r="AQ561" s="64"/>
      <c r="AR561" s="64"/>
      <c r="AS561" s="55"/>
      <c r="AT561" s="64"/>
      <c r="AU561" s="64"/>
      <c r="AV561" s="64">
        <f aca="true" t="shared" si="412" ref="AV561:BC561">AV562</f>
        <v>2799</v>
      </c>
      <c r="AW561" s="64">
        <f t="shared" si="412"/>
        <v>0</v>
      </c>
      <c r="AX561" s="64">
        <f t="shared" si="412"/>
        <v>2799</v>
      </c>
      <c r="AY561" s="64">
        <f t="shared" si="412"/>
        <v>0</v>
      </c>
      <c r="AZ561" s="64">
        <f t="shared" si="412"/>
        <v>0</v>
      </c>
      <c r="BA561" s="64">
        <f t="shared" si="412"/>
        <v>0</v>
      </c>
      <c r="BB561" s="64">
        <f t="shared" si="412"/>
        <v>2799</v>
      </c>
      <c r="BC561" s="64">
        <f t="shared" si="412"/>
        <v>0</v>
      </c>
      <c r="BD561" s="55"/>
      <c r="BE561" s="55"/>
      <c r="BF561" s="64">
        <f>BF562</f>
        <v>2799</v>
      </c>
      <c r="BG561" s="64">
        <f aca="true" t="shared" si="413" ref="BG561:BM561">BG562</f>
        <v>0</v>
      </c>
      <c r="BH561" s="64">
        <f t="shared" si="413"/>
        <v>0</v>
      </c>
      <c r="BI561" s="64">
        <f t="shared" si="413"/>
        <v>0</v>
      </c>
      <c r="BJ561" s="64">
        <f>BJ562</f>
        <v>2799</v>
      </c>
      <c r="BK561" s="64">
        <f>BK562</f>
        <v>0</v>
      </c>
      <c r="BL561" s="64">
        <f t="shared" si="413"/>
        <v>0</v>
      </c>
      <c r="BM561" s="64">
        <f t="shared" si="413"/>
        <v>0</v>
      </c>
      <c r="BN561" s="64">
        <f>BN562</f>
        <v>2799</v>
      </c>
      <c r="BO561" s="64"/>
      <c r="BP561" s="64">
        <f>BP562</f>
        <v>0</v>
      </c>
      <c r="BQ561" s="64">
        <f>BQ562+BQ563</f>
        <v>11708</v>
      </c>
      <c r="BR561" s="64">
        <f>BR562+BR563</f>
        <v>11708</v>
      </c>
      <c r="BS561" s="64">
        <f>BS562+BS563</f>
        <v>0</v>
      </c>
      <c r="BT561" s="9"/>
      <c r="BU561" s="9"/>
      <c r="BV561" s="9"/>
      <c r="BW561" s="9"/>
    </row>
    <row r="562" spans="1:75" s="10" customFormat="1" ht="66" hidden="1">
      <c r="A562" s="66" t="s">
        <v>140</v>
      </c>
      <c r="B562" s="72" t="s">
        <v>148</v>
      </c>
      <c r="C562" s="72" t="s">
        <v>148</v>
      </c>
      <c r="D562" s="73" t="s">
        <v>362</v>
      </c>
      <c r="E562" s="72" t="s">
        <v>141</v>
      </c>
      <c r="F562" s="54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4"/>
      <c r="AL562" s="54"/>
      <c r="AM562" s="54"/>
      <c r="AN562" s="64"/>
      <c r="AO562" s="64"/>
      <c r="AP562" s="64"/>
      <c r="AQ562" s="64"/>
      <c r="AR562" s="64"/>
      <c r="AS562" s="55"/>
      <c r="AT562" s="64"/>
      <c r="AU562" s="64"/>
      <c r="AV562" s="64">
        <v>2799</v>
      </c>
      <c r="AW562" s="64"/>
      <c r="AX562" s="64">
        <f>AT562+AV562</f>
        <v>2799</v>
      </c>
      <c r="AY562" s="64">
        <f>AU562</f>
        <v>0</v>
      </c>
      <c r="AZ562" s="55"/>
      <c r="BA562" s="55"/>
      <c r="BB562" s="64">
        <f>AX562+AZ562</f>
        <v>2799</v>
      </c>
      <c r="BC562" s="64">
        <f>AY562+BA562</f>
        <v>0</v>
      </c>
      <c r="BD562" s="55"/>
      <c r="BE562" s="55"/>
      <c r="BF562" s="64">
        <f>BB562+BD562</f>
        <v>2799</v>
      </c>
      <c r="BG562" s="64">
        <f>BC562+BE562</f>
        <v>0</v>
      </c>
      <c r="BH562" s="55"/>
      <c r="BI562" s="55"/>
      <c r="BJ562" s="64">
        <f>BB562+BH562</f>
        <v>2799</v>
      </c>
      <c r="BK562" s="64">
        <f>BC562+BI562</f>
        <v>0</v>
      </c>
      <c r="BL562" s="55"/>
      <c r="BM562" s="55"/>
      <c r="BN562" s="64">
        <f>BJ562+BL562</f>
        <v>2799</v>
      </c>
      <c r="BO562" s="64"/>
      <c r="BP562" s="64">
        <f>BK562+BM562</f>
        <v>0</v>
      </c>
      <c r="BQ562" s="64">
        <f>BR562-BP562</f>
        <v>0</v>
      </c>
      <c r="BR562" s="64"/>
      <c r="BS562" s="64"/>
      <c r="BT562" s="9"/>
      <c r="BU562" s="9"/>
      <c r="BV562" s="9"/>
      <c r="BW562" s="9"/>
    </row>
    <row r="563" spans="1:75" s="10" customFormat="1" ht="96" customHeight="1">
      <c r="A563" s="66" t="s">
        <v>389</v>
      </c>
      <c r="B563" s="72" t="s">
        <v>148</v>
      </c>
      <c r="C563" s="72" t="s">
        <v>148</v>
      </c>
      <c r="D563" s="73" t="s">
        <v>362</v>
      </c>
      <c r="E563" s="72" t="s">
        <v>384</v>
      </c>
      <c r="F563" s="54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4"/>
      <c r="AL563" s="54"/>
      <c r="AM563" s="54"/>
      <c r="AN563" s="64"/>
      <c r="AO563" s="64"/>
      <c r="AP563" s="64"/>
      <c r="AQ563" s="64"/>
      <c r="AR563" s="64"/>
      <c r="AS563" s="55"/>
      <c r="AT563" s="64"/>
      <c r="AU563" s="64"/>
      <c r="AV563" s="64"/>
      <c r="AW563" s="64"/>
      <c r="AX563" s="64"/>
      <c r="AY563" s="64"/>
      <c r="AZ563" s="55"/>
      <c r="BA563" s="55"/>
      <c r="BB563" s="64"/>
      <c r="BC563" s="64"/>
      <c r="BD563" s="55"/>
      <c r="BE563" s="55"/>
      <c r="BF563" s="64"/>
      <c r="BG563" s="64"/>
      <c r="BH563" s="55"/>
      <c r="BI563" s="55"/>
      <c r="BJ563" s="64"/>
      <c r="BK563" s="64"/>
      <c r="BL563" s="55"/>
      <c r="BM563" s="55"/>
      <c r="BN563" s="64"/>
      <c r="BO563" s="64"/>
      <c r="BP563" s="64"/>
      <c r="BQ563" s="64">
        <f>BR563-BP563</f>
        <v>11708</v>
      </c>
      <c r="BR563" s="64">
        <v>11708</v>
      </c>
      <c r="BS563" s="64">
        <v>0</v>
      </c>
      <c r="BT563" s="9"/>
      <c r="BU563" s="9"/>
      <c r="BV563" s="9"/>
      <c r="BW563" s="9"/>
    </row>
    <row r="564" spans="1:75" s="10" customFormat="1" ht="16.5">
      <c r="A564" s="66"/>
      <c r="B564" s="72"/>
      <c r="C564" s="72"/>
      <c r="D564" s="73"/>
      <c r="E564" s="72"/>
      <c r="F564" s="54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4"/>
      <c r="AL564" s="54"/>
      <c r="AM564" s="54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5"/>
      <c r="BQ564" s="56"/>
      <c r="BR564" s="55"/>
      <c r="BS564" s="55"/>
      <c r="BT564" s="9"/>
      <c r="BU564" s="9"/>
      <c r="BV564" s="9"/>
      <c r="BW564" s="9"/>
    </row>
    <row r="565" spans="1:75" s="16" customFormat="1" ht="56.25" hidden="1">
      <c r="A565" s="57" t="s">
        <v>6</v>
      </c>
      <c r="B565" s="58" t="s">
        <v>148</v>
      </c>
      <c r="C565" s="58" t="s">
        <v>7</v>
      </c>
      <c r="D565" s="70"/>
      <c r="E565" s="58"/>
      <c r="F565" s="71">
        <f>F566+F570</f>
        <v>229448</v>
      </c>
      <c r="G565" s="71">
        <f aca="true" t="shared" si="414" ref="G565:AD565">G566+G570+G572</f>
        <v>-114217</v>
      </c>
      <c r="H565" s="71">
        <f t="shared" si="414"/>
        <v>115231</v>
      </c>
      <c r="I565" s="71">
        <f t="shared" si="414"/>
        <v>0</v>
      </c>
      <c r="J565" s="71">
        <f t="shared" si="414"/>
        <v>123866</v>
      </c>
      <c r="K565" s="71">
        <f t="shared" si="414"/>
        <v>0</v>
      </c>
      <c r="L565" s="71">
        <f t="shared" si="414"/>
        <v>0</v>
      </c>
      <c r="M565" s="71">
        <f t="shared" si="414"/>
        <v>123866</v>
      </c>
      <c r="N565" s="71">
        <f t="shared" si="414"/>
        <v>-50730</v>
      </c>
      <c r="O565" s="71">
        <f t="shared" si="414"/>
        <v>73136</v>
      </c>
      <c r="P565" s="71">
        <f t="shared" si="414"/>
        <v>0</v>
      </c>
      <c r="Q565" s="71">
        <f t="shared" si="414"/>
        <v>67915</v>
      </c>
      <c r="R565" s="71">
        <f t="shared" si="414"/>
        <v>0</v>
      </c>
      <c r="S565" s="71">
        <f t="shared" si="414"/>
        <v>0</v>
      </c>
      <c r="T565" s="71">
        <f t="shared" si="414"/>
        <v>73136</v>
      </c>
      <c r="U565" s="71">
        <f t="shared" si="414"/>
        <v>67915</v>
      </c>
      <c r="V565" s="71">
        <f t="shared" si="414"/>
        <v>0</v>
      </c>
      <c r="W565" s="71">
        <f t="shared" si="414"/>
        <v>0</v>
      </c>
      <c r="X565" s="71">
        <f t="shared" si="414"/>
        <v>73136</v>
      </c>
      <c r="Y565" s="71">
        <f t="shared" si="414"/>
        <v>67915</v>
      </c>
      <c r="Z565" s="71">
        <f t="shared" si="414"/>
        <v>0</v>
      </c>
      <c r="AA565" s="71">
        <f t="shared" si="414"/>
        <v>73136</v>
      </c>
      <c r="AB565" s="71">
        <f t="shared" si="414"/>
        <v>67915</v>
      </c>
      <c r="AC565" s="71">
        <f t="shared" si="414"/>
        <v>0</v>
      </c>
      <c r="AD565" s="71">
        <f t="shared" si="414"/>
        <v>0</v>
      </c>
      <c r="AE565" s="71"/>
      <c r="AF565" s="71">
        <f aca="true" t="shared" si="415" ref="AF565:AN565">AF566+AF570+AF572</f>
        <v>73136</v>
      </c>
      <c r="AG565" s="71">
        <f t="shared" si="415"/>
        <v>0</v>
      </c>
      <c r="AH565" s="71">
        <f t="shared" si="415"/>
        <v>67915</v>
      </c>
      <c r="AI565" s="71">
        <f t="shared" si="415"/>
        <v>0</v>
      </c>
      <c r="AJ565" s="71">
        <f t="shared" si="415"/>
        <v>0</v>
      </c>
      <c r="AK565" s="71">
        <f t="shared" si="415"/>
        <v>73136</v>
      </c>
      <c r="AL565" s="71">
        <f t="shared" si="415"/>
        <v>0</v>
      </c>
      <c r="AM565" s="71">
        <f t="shared" si="415"/>
        <v>67915</v>
      </c>
      <c r="AN565" s="71">
        <f t="shared" si="415"/>
        <v>-67915</v>
      </c>
      <c r="AO565" s="71">
        <f aca="true" t="shared" si="416" ref="AO565:AU565">AO566+AO570+AO572</f>
        <v>0</v>
      </c>
      <c r="AP565" s="71">
        <f t="shared" si="416"/>
        <v>0</v>
      </c>
      <c r="AQ565" s="71">
        <f t="shared" si="416"/>
        <v>0</v>
      </c>
      <c r="AR565" s="71">
        <f t="shared" si="416"/>
        <v>0</v>
      </c>
      <c r="AS565" s="71">
        <f t="shared" si="416"/>
        <v>0</v>
      </c>
      <c r="AT565" s="71">
        <f t="shared" si="416"/>
        <v>0</v>
      </c>
      <c r="AU565" s="71">
        <f t="shared" si="416"/>
        <v>0</v>
      </c>
      <c r="AV565" s="68"/>
      <c r="AW565" s="68"/>
      <c r="AX565" s="71">
        <f>AX566+AX570+AX572</f>
        <v>0</v>
      </c>
      <c r="AY565" s="71">
        <f>AY566+AY570+AY572</f>
        <v>0</v>
      </c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7"/>
      <c r="BR565" s="68"/>
      <c r="BS565" s="68"/>
      <c r="BT565" s="15"/>
      <c r="BU565" s="15"/>
      <c r="BV565" s="15"/>
      <c r="BW565" s="15"/>
    </row>
    <row r="566" spans="1:75" s="23" customFormat="1" ht="33" customHeight="1" hidden="1">
      <c r="A566" s="66" t="s">
        <v>98</v>
      </c>
      <c r="B566" s="72" t="s">
        <v>148</v>
      </c>
      <c r="C566" s="72" t="s">
        <v>7</v>
      </c>
      <c r="D566" s="73" t="s">
        <v>99</v>
      </c>
      <c r="E566" s="72"/>
      <c r="F566" s="74">
        <f aca="true" t="shared" si="417" ref="F566:AM566">F567</f>
        <v>187028</v>
      </c>
      <c r="G566" s="74">
        <f t="shared" si="417"/>
        <v>-135458</v>
      </c>
      <c r="H566" s="74">
        <f t="shared" si="417"/>
        <v>51570</v>
      </c>
      <c r="I566" s="74">
        <f t="shared" si="417"/>
        <v>0</v>
      </c>
      <c r="J566" s="74">
        <f t="shared" si="417"/>
        <v>55314</v>
      </c>
      <c r="K566" s="74">
        <f t="shared" si="417"/>
        <v>0</v>
      </c>
      <c r="L566" s="74">
        <f t="shared" si="417"/>
        <v>0</v>
      </c>
      <c r="M566" s="74">
        <f t="shared" si="417"/>
        <v>55314</v>
      </c>
      <c r="N566" s="74">
        <f t="shared" si="417"/>
        <v>-23136</v>
      </c>
      <c r="O566" s="74">
        <f t="shared" si="417"/>
        <v>32178</v>
      </c>
      <c r="P566" s="74">
        <f t="shared" si="417"/>
        <v>0</v>
      </c>
      <c r="Q566" s="74">
        <f t="shared" si="417"/>
        <v>27969</v>
      </c>
      <c r="R566" s="74">
        <f t="shared" si="417"/>
        <v>0</v>
      </c>
      <c r="S566" s="74">
        <f t="shared" si="417"/>
        <v>0</v>
      </c>
      <c r="T566" s="74">
        <f t="shared" si="417"/>
        <v>32178</v>
      </c>
      <c r="U566" s="74">
        <f t="shared" si="417"/>
        <v>27969</v>
      </c>
      <c r="V566" s="74">
        <f t="shared" si="417"/>
        <v>0</v>
      </c>
      <c r="W566" s="74">
        <f t="shared" si="417"/>
        <v>0</v>
      </c>
      <c r="X566" s="74">
        <f t="shared" si="417"/>
        <v>32178</v>
      </c>
      <c r="Y566" s="74">
        <f t="shared" si="417"/>
        <v>27969</v>
      </c>
      <c r="Z566" s="74">
        <f t="shared" si="417"/>
        <v>0</v>
      </c>
      <c r="AA566" s="74">
        <f t="shared" si="417"/>
        <v>32178</v>
      </c>
      <c r="AB566" s="74">
        <f t="shared" si="417"/>
        <v>27969</v>
      </c>
      <c r="AC566" s="74">
        <f t="shared" si="417"/>
        <v>0</v>
      </c>
      <c r="AD566" s="74">
        <f t="shared" si="417"/>
        <v>0</v>
      </c>
      <c r="AE566" s="74"/>
      <c r="AF566" s="74">
        <f t="shared" si="417"/>
        <v>32178</v>
      </c>
      <c r="AG566" s="74">
        <f t="shared" si="417"/>
        <v>0</v>
      </c>
      <c r="AH566" s="74">
        <f t="shared" si="417"/>
        <v>27969</v>
      </c>
      <c r="AI566" s="74">
        <f t="shared" si="417"/>
        <v>0</v>
      </c>
      <c r="AJ566" s="74">
        <f t="shared" si="417"/>
        <v>0</v>
      </c>
      <c r="AK566" s="74">
        <f t="shared" si="417"/>
        <v>32178</v>
      </c>
      <c r="AL566" s="74">
        <f t="shared" si="417"/>
        <v>0</v>
      </c>
      <c r="AM566" s="74">
        <f t="shared" si="417"/>
        <v>27969</v>
      </c>
      <c r="AN566" s="74">
        <f>AN567+AN568</f>
        <v>-27969</v>
      </c>
      <c r="AO566" s="74">
        <f aca="true" t="shared" si="418" ref="AO566:AU566">AO567+AO568</f>
        <v>0</v>
      </c>
      <c r="AP566" s="74">
        <f t="shared" si="418"/>
        <v>0</v>
      </c>
      <c r="AQ566" s="74">
        <f t="shared" si="418"/>
        <v>0</v>
      </c>
      <c r="AR566" s="74">
        <f t="shared" si="418"/>
        <v>0</v>
      </c>
      <c r="AS566" s="74">
        <f t="shared" si="418"/>
        <v>0</v>
      </c>
      <c r="AT566" s="74">
        <f t="shared" si="418"/>
        <v>0</v>
      </c>
      <c r="AU566" s="74">
        <f t="shared" si="418"/>
        <v>0</v>
      </c>
      <c r="AV566" s="114"/>
      <c r="AW566" s="114"/>
      <c r="AX566" s="74">
        <f>AX567+AX568</f>
        <v>0</v>
      </c>
      <c r="AY566" s="74">
        <f>AY567+AY568</f>
        <v>0</v>
      </c>
      <c r="AZ566" s="114"/>
      <c r="BA566" s="114"/>
      <c r="BB566" s="114"/>
      <c r="BC566" s="114"/>
      <c r="BD566" s="114"/>
      <c r="BE566" s="114"/>
      <c r="BF566" s="114"/>
      <c r="BG566" s="114"/>
      <c r="BH566" s="114"/>
      <c r="BI566" s="114"/>
      <c r="BJ566" s="114"/>
      <c r="BK566" s="114"/>
      <c r="BL566" s="114"/>
      <c r="BM566" s="114"/>
      <c r="BN566" s="114"/>
      <c r="BO566" s="114"/>
      <c r="BP566" s="114"/>
      <c r="BQ566" s="116"/>
      <c r="BR566" s="114"/>
      <c r="BS566" s="114"/>
      <c r="BT566" s="22"/>
      <c r="BU566" s="22"/>
      <c r="BV566" s="22"/>
      <c r="BW566" s="22"/>
    </row>
    <row r="567" spans="1:75" s="16" customFormat="1" ht="33" customHeight="1" hidden="1">
      <c r="A567" s="66" t="s">
        <v>132</v>
      </c>
      <c r="B567" s="72" t="s">
        <v>148</v>
      </c>
      <c r="C567" s="72" t="s">
        <v>7</v>
      </c>
      <c r="D567" s="73" t="s">
        <v>99</v>
      </c>
      <c r="E567" s="72" t="s">
        <v>133</v>
      </c>
      <c r="F567" s="64">
        <v>187028</v>
      </c>
      <c r="G567" s="64">
        <f>H567-F567</f>
        <v>-135458</v>
      </c>
      <c r="H567" s="64">
        <v>51570</v>
      </c>
      <c r="I567" s="64"/>
      <c r="J567" s="64">
        <v>55314</v>
      </c>
      <c r="K567" s="67"/>
      <c r="L567" s="67"/>
      <c r="M567" s="64">
        <v>55314</v>
      </c>
      <c r="N567" s="64">
        <f>O567-M567</f>
        <v>-23136</v>
      </c>
      <c r="O567" s="64">
        <v>32178</v>
      </c>
      <c r="P567" s="64"/>
      <c r="Q567" s="64">
        <v>27969</v>
      </c>
      <c r="R567" s="68"/>
      <c r="S567" s="68"/>
      <c r="T567" s="64">
        <f>O567+R567</f>
        <v>32178</v>
      </c>
      <c r="U567" s="64">
        <f>Q567+S567</f>
        <v>27969</v>
      </c>
      <c r="V567" s="68"/>
      <c r="W567" s="68"/>
      <c r="X567" s="64">
        <f>T567+V567</f>
        <v>32178</v>
      </c>
      <c r="Y567" s="64">
        <f>U567+W567</f>
        <v>27969</v>
      </c>
      <c r="Z567" s="68"/>
      <c r="AA567" s="64">
        <f>X567+Z567</f>
        <v>32178</v>
      </c>
      <c r="AB567" s="64">
        <f>Y567</f>
        <v>27969</v>
      </c>
      <c r="AC567" s="68"/>
      <c r="AD567" s="68"/>
      <c r="AE567" s="68"/>
      <c r="AF567" s="64">
        <f>AA567+AC567</f>
        <v>32178</v>
      </c>
      <c r="AG567" s="68"/>
      <c r="AH567" s="64">
        <f>AB567</f>
        <v>27969</v>
      </c>
      <c r="AI567" s="68"/>
      <c r="AJ567" s="68"/>
      <c r="AK567" s="64">
        <f>AF567+AI567</f>
        <v>32178</v>
      </c>
      <c r="AL567" s="64">
        <f>AG567</f>
        <v>0</v>
      </c>
      <c r="AM567" s="64">
        <f>AH567+AJ567</f>
        <v>27969</v>
      </c>
      <c r="AN567" s="64">
        <f>AO567-AM567</f>
        <v>-27969</v>
      </c>
      <c r="AO567" s="64"/>
      <c r="AP567" s="64"/>
      <c r="AQ567" s="64"/>
      <c r="AR567" s="64"/>
      <c r="AS567" s="68"/>
      <c r="AT567" s="64">
        <f>AO567+AR567</f>
        <v>0</v>
      </c>
      <c r="AU567" s="64">
        <f>AQ567+AS567</f>
        <v>0</v>
      </c>
      <c r="AV567" s="68"/>
      <c r="AW567" s="68"/>
      <c r="AX567" s="64">
        <f>AR567+AU567</f>
        <v>0</v>
      </c>
      <c r="AY567" s="64">
        <f>AT567+AV567</f>
        <v>0</v>
      </c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7"/>
      <c r="BR567" s="68"/>
      <c r="BS567" s="68"/>
      <c r="BT567" s="15"/>
      <c r="BU567" s="15"/>
      <c r="BV567" s="15"/>
      <c r="BW567" s="15"/>
    </row>
    <row r="568" spans="1:75" s="16" customFormat="1" ht="115.5" customHeight="1" hidden="1">
      <c r="A568" s="94" t="s">
        <v>338</v>
      </c>
      <c r="B568" s="72" t="s">
        <v>148</v>
      </c>
      <c r="C568" s="72" t="s">
        <v>7</v>
      </c>
      <c r="D568" s="73" t="s">
        <v>337</v>
      </c>
      <c r="E568" s="72"/>
      <c r="F568" s="64"/>
      <c r="G568" s="64"/>
      <c r="H568" s="64"/>
      <c r="I568" s="64"/>
      <c r="J568" s="64"/>
      <c r="K568" s="67"/>
      <c r="L568" s="67"/>
      <c r="M568" s="64"/>
      <c r="N568" s="64"/>
      <c r="O568" s="64"/>
      <c r="P568" s="64"/>
      <c r="Q568" s="64"/>
      <c r="R568" s="68"/>
      <c r="S568" s="68"/>
      <c r="T568" s="64"/>
      <c r="U568" s="64"/>
      <c r="V568" s="68"/>
      <c r="W568" s="68"/>
      <c r="X568" s="64"/>
      <c r="Y568" s="64"/>
      <c r="Z568" s="68"/>
      <c r="AA568" s="64"/>
      <c r="AB568" s="64"/>
      <c r="AC568" s="68"/>
      <c r="AD568" s="68"/>
      <c r="AE568" s="68"/>
      <c r="AF568" s="64"/>
      <c r="AG568" s="68"/>
      <c r="AH568" s="64"/>
      <c r="AI568" s="68"/>
      <c r="AJ568" s="68"/>
      <c r="AK568" s="64"/>
      <c r="AL568" s="64"/>
      <c r="AM568" s="64"/>
      <c r="AN568" s="64">
        <f>AN569</f>
        <v>0</v>
      </c>
      <c r="AO568" s="64">
        <f>AO569</f>
        <v>0</v>
      </c>
      <c r="AP568" s="64"/>
      <c r="AQ568" s="64">
        <f>AQ569</f>
        <v>0</v>
      </c>
      <c r="AR568" s="64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7"/>
      <c r="BR568" s="68"/>
      <c r="BS568" s="68"/>
      <c r="BT568" s="15"/>
      <c r="BU568" s="15"/>
      <c r="BV568" s="15"/>
      <c r="BW568" s="15"/>
    </row>
    <row r="569" spans="1:75" s="16" customFormat="1" ht="82.5" customHeight="1" hidden="1">
      <c r="A569" s="66" t="s">
        <v>284</v>
      </c>
      <c r="B569" s="72" t="s">
        <v>148</v>
      </c>
      <c r="C569" s="72" t="s">
        <v>7</v>
      </c>
      <c r="D569" s="73" t="s">
        <v>337</v>
      </c>
      <c r="E569" s="72" t="s">
        <v>227</v>
      </c>
      <c r="F569" s="64"/>
      <c r="G569" s="64"/>
      <c r="H569" s="64"/>
      <c r="I569" s="64"/>
      <c r="J569" s="64"/>
      <c r="K569" s="67"/>
      <c r="L569" s="67"/>
      <c r="M569" s="64"/>
      <c r="N569" s="64"/>
      <c r="O569" s="64"/>
      <c r="P569" s="64"/>
      <c r="Q569" s="64"/>
      <c r="R569" s="68"/>
      <c r="S569" s="68"/>
      <c r="T569" s="64"/>
      <c r="U569" s="64"/>
      <c r="V569" s="68"/>
      <c r="W569" s="68"/>
      <c r="X569" s="64"/>
      <c r="Y569" s="64"/>
      <c r="Z569" s="68"/>
      <c r="AA569" s="64"/>
      <c r="AB569" s="64"/>
      <c r="AC569" s="68"/>
      <c r="AD569" s="68"/>
      <c r="AE569" s="68"/>
      <c r="AF569" s="64"/>
      <c r="AG569" s="68"/>
      <c r="AH569" s="64"/>
      <c r="AI569" s="68"/>
      <c r="AJ569" s="68"/>
      <c r="AK569" s="64"/>
      <c r="AL569" s="64"/>
      <c r="AM569" s="64"/>
      <c r="AN569" s="64">
        <f>AO569-AM569</f>
        <v>0</v>
      </c>
      <c r="AO569" s="64"/>
      <c r="AP569" s="64"/>
      <c r="AQ569" s="64"/>
      <c r="AR569" s="64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7"/>
      <c r="BR569" s="68"/>
      <c r="BS569" s="68"/>
      <c r="BT569" s="15"/>
      <c r="BU569" s="15"/>
      <c r="BV569" s="15"/>
      <c r="BW569" s="15"/>
    </row>
    <row r="570" spans="1:75" s="10" customFormat="1" ht="16.5" customHeight="1" hidden="1">
      <c r="A570" s="66" t="s">
        <v>107</v>
      </c>
      <c r="B570" s="72" t="s">
        <v>148</v>
      </c>
      <c r="C570" s="72" t="s">
        <v>7</v>
      </c>
      <c r="D570" s="73" t="s">
        <v>108</v>
      </c>
      <c r="E570" s="72"/>
      <c r="F570" s="74">
        <f aca="true" t="shared" si="419" ref="F570:AY570">F571</f>
        <v>42420</v>
      </c>
      <c r="G570" s="74">
        <f t="shared" si="419"/>
        <v>8013</v>
      </c>
      <c r="H570" s="74">
        <f t="shared" si="419"/>
        <v>50433</v>
      </c>
      <c r="I570" s="74">
        <f t="shared" si="419"/>
        <v>0</v>
      </c>
      <c r="J570" s="74">
        <f t="shared" si="419"/>
        <v>54197</v>
      </c>
      <c r="K570" s="74">
        <f t="shared" si="419"/>
        <v>0</v>
      </c>
      <c r="L570" s="74">
        <f t="shared" si="419"/>
        <v>0</v>
      </c>
      <c r="M570" s="74">
        <f t="shared" si="419"/>
        <v>54197</v>
      </c>
      <c r="N570" s="74">
        <f t="shared" si="419"/>
        <v>-13239</v>
      </c>
      <c r="O570" s="74">
        <f t="shared" si="419"/>
        <v>40958</v>
      </c>
      <c r="P570" s="74">
        <f t="shared" si="419"/>
        <v>0</v>
      </c>
      <c r="Q570" s="74">
        <f t="shared" si="419"/>
        <v>39946</v>
      </c>
      <c r="R570" s="74">
        <f t="shared" si="419"/>
        <v>0</v>
      </c>
      <c r="S570" s="74">
        <f t="shared" si="419"/>
        <v>0</v>
      </c>
      <c r="T570" s="74">
        <f t="shared" si="419"/>
        <v>40958</v>
      </c>
      <c r="U570" s="74">
        <f t="shared" si="419"/>
        <v>39946</v>
      </c>
      <c r="V570" s="74">
        <f t="shared" si="419"/>
        <v>0</v>
      </c>
      <c r="W570" s="74">
        <f t="shared" si="419"/>
        <v>0</v>
      </c>
      <c r="X570" s="74">
        <f t="shared" si="419"/>
        <v>40958</v>
      </c>
      <c r="Y570" s="74">
        <f t="shared" si="419"/>
        <v>39946</v>
      </c>
      <c r="Z570" s="74">
        <f t="shared" si="419"/>
        <v>0</v>
      </c>
      <c r="AA570" s="74">
        <f t="shared" si="419"/>
        <v>40958</v>
      </c>
      <c r="AB570" s="74">
        <f t="shared" si="419"/>
        <v>39946</v>
      </c>
      <c r="AC570" s="74">
        <f t="shared" si="419"/>
        <v>0</v>
      </c>
      <c r="AD570" s="74">
        <f t="shared" si="419"/>
        <v>0</v>
      </c>
      <c r="AE570" s="74"/>
      <c r="AF570" s="74">
        <f t="shared" si="419"/>
        <v>40958</v>
      </c>
      <c r="AG570" s="74">
        <f t="shared" si="419"/>
        <v>0</v>
      </c>
      <c r="AH570" s="74">
        <f t="shared" si="419"/>
        <v>39946</v>
      </c>
      <c r="AI570" s="74">
        <f t="shared" si="419"/>
        <v>0</v>
      </c>
      <c r="AJ570" s="74">
        <f t="shared" si="419"/>
        <v>0</v>
      </c>
      <c r="AK570" s="74">
        <f t="shared" si="419"/>
        <v>40958</v>
      </c>
      <c r="AL570" s="74">
        <f t="shared" si="419"/>
        <v>0</v>
      </c>
      <c r="AM570" s="74">
        <f t="shared" si="419"/>
        <v>39946</v>
      </c>
      <c r="AN570" s="74">
        <f t="shared" si="419"/>
        <v>-39946</v>
      </c>
      <c r="AO570" s="74">
        <f t="shared" si="419"/>
        <v>0</v>
      </c>
      <c r="AP570" s="74">
        <f t="shared" si="419"/>
        <v>0</v>
      </c>
      <c r="AQ570" s="74">
        <f t="shared" si="419"/>
        <v>0</v>
      </c>
      <c r="AR570" s="74">
        <f t="shared" si="419"/>
        <v>0</v>
      </c>
      <c r="AS570" s="74">
        <f t="shared" si="419"/>
        <v>0</v>
      </c>
      <c r="AT570" s="74">
        <f t="shared" si="419"/>
        <v>0</v>
      </c>
      <c r="AU570" s="74">
        <f t="shared" si="419"/>
        <v>0</v>
      </c>
      <c r="AV570" s="55"/>
      <c r="AW570" s="55"/>
      <c r="AX570" s="74">
        <f t="shared" si="419"/>
        <v>0</v>
      </c>
      <c r="AY570" s="74">
        <f t="shared" si="419"/>
        <v>0</v>
      </c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5"/>
      <c r="BQ570" s="56"/>
      <c r="BR570" s="55"/>
      <c r="BS570" s="55"/>
      <c r="BT570" s="9"/>
      <c r="BU570" s="9"/>
      <c r="BV570" s="9"/>
      <c r="BW570" s="9"/>
    </row>
    <row r="571" spans="1:75" s="16" customFormat="1" ht="33" customHeight="1" hidden="1">
      <c r="A571" s="66" t="s">
        <v>132</v>
      </c>
      <c r="B571" s="72" t="s">
        <v>148</v>
      </c>
      <c r="C571" s="72" t="s">
        <v>7</v>
      </c>
      <c r="D571" s="73" t="s">
        <v>108</v>
      </c>
      <c r="E571" s="72" t="s">
        <v>133</v>
      </c>
      <c r="F571" s="64">
        <v>42420</v>
      </c>
      <c r="G571" s="64">
        <f>H571-F571</f>
        <v>8013</v>
      </c>
      <c r="H571" s="64">
        <v>50433</v>
      </c>
      <c r="I571" s="64"/>
      <c r="J571" s="64">
        <v>54197</v>
      </c>
      <c r="K571" s="67"/>
      <c r="L571" s="67"/>
      <c r="M571" s="64">
        <v>54197</v>
      </c>
      <c r="N571" s="64">
        <f>O571-M571</f>
        <v>-13239</v>
      </c>
      <c r="O571" s="64">
        <v>40958</v>
      </c>
      <c r="P571" s="64"/>
      <c r="Q571" s="64">
        <v>39946</v>
      </c>
      <c r="R571" s="68"/>
      <c r="S571" s="68"/>
      <c r="T571" s="64">
        <f>O571+R571</f>
        <v>40958</v>
      </c>
      <c r="U571" s="64">
        <f>Q571+S571</f>
        <v>39946</v>
      </c>
      <c r="V571" s="68"/>
      <c r="W571" s="68"/>
      <c r="X571" s="64">
        <f>T571+V571</f>
        <v>40958</v>
      </c>
      <c r="Y571" s="64">
        <f>U571+W571</f>
        <v>39946</v>
      </c>
      <c r="Z571" s="68"/>
      <c r="AA571" s="64">
        <f>X571+Z571</f>
        <v>40958</v>
      </c>
      <c r="AB571" s="64">
        <f>Y571</f>
        <v>39946</v>
      </c>
      <c r="AC571" s="68"/>
      <c r="AD571" s="68"/>
      <c r="AE571" s="68"/>
      <c r="AF571" s="64">
        <f>AA571+AC571</f>
        <v>40958</v>
      </c>
      <c r="AG571" s="68"/>
      <c r="AH571" s="64">
        <f>AB571</f>
        <v>39946</v>
      </c>
      <c r="AI571" s="68"/>
      <c r="AJ571" s="68"/>
      <c r="AK571" s="64">
        <f>AF571+AI571</f>
        <v>40958</v>
      </c>
      <c r="AL571" s="64">
        <f>AG571</f>
        <v>0</v>
      </c>
      <c r="AM571" s="64">
        <f>AH571+AJ571</f>
        <v>39946</v>
      </c>
      <c r="AN571" s="64">
        <f>AO571-AM571</f>
        <v>-39946</v>
      </c>
      <c r="AO571" s="64"/>
      <c r="AP571" s="64"/>
      <c r="AQ571" s="64"/>
      <c r="AR571" s="64"/>
      <c r="AS571" s="68"/>
      <c r="AT571" s="64">
        <f>AO571+AR571</f>
        <v>0</v>
      </c>
      <c r="AU571" s="64">
        <f>AQ571+AS571</f>
        <v>0</v>
      </c>
      <c r="AV571" s="68"/>
      <c r="AW571" s="68"/>
      <c r="AX571" s="64">
        <f>AR571+AU571</f>
        <v>0</v>
      </c>
      <c r="AY571" s="64">
        <f>AT571+AV571</f>
        <v>0</v>
      </c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7"/>
      <c r="BR571" s="68"/>
      <c r="BS571" s="68"/>
      <c r="BT571" s="15"/>
      <c r="BU571" s="15"/>
      <c r="BV571" s="15"/>
      <c r="BW571" s="15"/>
    </row>
    <row r="572" spans="1:75" s="16" customFormat="1" ht="33" customHeight="1" hidden="1">
      <c r="A572" s="66" t="s">
        <v>124</v>
      </c>
      <c r="B572" s="72" t="s">
        <v>148</v>
      </c>
      <c r="C572" s="72" t="s">
        <v>7</v>
      </c>
      <c r="D572" s="73" t="s">
        <v>126</v>
      </c>
      <c r="E572" s="72"/>
      <c r="F572" s="64"/>
      <c r="G572" s="64">
        <f aca="true" t="shared" si="420" ref="G572:Q572">G573</f>
        <v>13228</v>
      </c>
      <c r="H572" s="64">
        <f t="shared" si="420"/>
        <v>13228</v>
      </c>
      <c r="I572" s="64">
        <f t="shared" si="420"/>
        <v>0</v>
      </c>
      <c r="J572" s="64">
        <f t="shared" si="420"/>
        <v>14355</v>
      </c>
      <c r="K572" s="64">
        <f t="shared" si="420"/>
        <v>0</v>
      </c>
      <c r="L572" s="64">
        <f t="shared" si="420"/>
        <v>0</v>
      </c>
      <c r="M572" s="64">
        <f t="shared" si="420"/>
        <v>14355</v>
      </c>
      <c r="N572" s="64">
        <f t="shared" si="420"/>
        <v>-14355</v>
      </c>
      <c r="O572" s="64">
        <f t="shared" si="420"/>
        <v>0</v>
      </c>
      <c r="P572" s="64">
        <f t="shared" si="420"/>
        <v>0</v>
      </c>
      <c r="Q572" s="64">
        <f t="shared" si="420"/>
        <v>0</v>
      </c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4"/>
      <c r="AL572" s="64"/>
      <c r="AM572" s="64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7"/>
      <c r="BR572" s="68"/>
      <c r="BS572" s="68"/>
      <c r="BT572" s="15"/>
      <c r="BU572" s="15"/>
      <c r="BV572" s="15"/>
      <c r="BW572" s="15"/>
    </row>
    <row r="573" spans="1:75" s="16" customFormat="1" ht="66" customHeight="1" hidden="1">
      <c r="A573" s="66" t="s">
        <v>140</v>
      </c>
      <c r="B573" s="72" t="s">
        <v>148</v>
      </c>
      <c r="C573" s="72" t="s">
        <v>7</v>
      </c>
      <c r="D573" s="73" t="s">
        <v>125</v>
      </c>
      <c r="E573" s="72" t="s">
        <v>141</v>
      </c>
      <c r="F573" s="64"/>
      <c r="G573" s="64">
        <f>H573-F573</f>
        <v>13228</v>
      </c>
      <c r="H573" s="64">
        <v>13228</v>
      </c>
      <c r="I573" s="64"/>
      <c r="J573" s="64">
        <v>14355</v>
      </c>
      <c r="K573" s="67"/>
      <c r="L573" s="67"/>
      <c r="M573" s="64">
        <v>14355</v>
      </c>
      <c r="N573" s="64">
        <f>O573-M573</f>
        <v>-14355</v>
      </c>
      <c r="O573" s="64"/>
      <c r="P573" s="64"/>
      <c r="Q573" s="64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4"/>
      <c r="AL573" s="64"/>
      <c r="AM573" s="64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7"/>
      <c r="BR573" s="68"/>
      <c r="BS573" s="68"/>
      <c r="BT573" s="15"/>
      <c r="BU573" s="15"/>
      <c r="BV573" s="15"/>
      <c r="BW573" s="15"/>
    </row>
    <row r="574" spans="1:71" ht="15.75" hidden="1">
      <c r="A574" s="142"/>
      <c r="B574" s="92"/>
      <c r="C574" s="92"/>
      <c r="D574" s="93"/>
      <c r="E574" s="92"/>
      <c r="F574" s="44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7"/>
      <c r="AL574" s="47"/>
      <c r="AM574" s="47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  <c r="BP574" s="46"/>
      <c r="BQ574" s="48"/>
      <c r="BR574" s="46"/>
      <c r="BS574" s="46"/>
    </row>
    <row r="575" spans="1:75" s="8" customFormat="1" ht="20.25">
      <c r="A575" s="49" t="s">
        <v>114</v>
      </c>
      <c r="B575" s="50" t="s">
        <v>115</v>
      </c>
      <c r="C575" s="50"/>
      <c r="D575" s="51"/>
      <c r="E575" s="50"/>
      <c r="F575" s="104" t="e">
        <f aca="true" t="shared" si="421" ref="F575:AD575">F577+F584+F594+F616</f>
        <v>#REF!</v>
      </c>
      <c r="G575" s="104" t="e">
        <f t="shared" si="421"/>
        <v>#REF!</v>
      </c>
      <c r="H575" s="104" t="e">
        <f t="shared" si="421"/>
        <v>#REF!</v>
      </c>
      <c r="I575" s="104" t="e">
        <f t="shared" si="421"/>
        <v>#REF!</v>
      </c>
      <c r="J575" s="104" t="e">
        <f t="shared" si="421"/>
        <v>#REF!</v>
      </c>
      <c r="K575" s="104" t="e">
        <f t="shared" si="421"/>
        <v>#REF!</v>
      </c>
      <c r="L575" s="104" t="e">
        <f t="shared" si="421"/>
        <v>#REF!</v>
      </c>
      <c r="M575" s="104" t="e">
        <f t="shared" si="421"/>
        <v>#REF!</v>
      </c>
      <c r="N575" s="104" t="e">
        <f t="shared" si="421"/>
        <v>#REF!</v>
      </c>
      <c r="O575" s="104" t="e">
        <f t="shared" si="421"/>
        <v>#REF!</v>
      </c>
      <c r="P575" s="104" t="e">
        <f t="shared" si="421"/>
        <v>#REF!</v>
      </c>
      <c r="Q575" s="104" t="e">
        <f t="shared" si="421"/>
        <v>#REF!</v>
      </c>
      <c r="R575" s="104" t="e">
        <f t="shared" si="421"/>
        <v>#REF!</v>
      </c>
      <c r="S575" s="104" t="e">
        <f t="shared" si="421"/>
        <v>#REF!</v>
      </c>
      <c r="T575" s="104" t="e">
        <f t="shared" si="421"/>
        <v>#REF!</v>
      </c>
      <c r="U575" s="104" t="e">
        <f t="shared" si="421"/>
        <v>#REF!</v>
      </c>
      <c r="V575" s="104" t="e">
        <f t="shared" si="421"/>
        <v>#REF!</v>
      </c>
      <c r="W575" s="104" t="e">
        <f t="shared" si="421"/>
        <v>#REF!</v>
      </c>
      <c r="X575" s="104" t="e">
        <f t="shared" si="421"/>
        <v>#REF!</v>
      </c>
      <c r="Y575" s="104" t="e">
        <f t="shared" si="421"/>
        <v>#REF!</v>
      </c>
      <c r="Z575" s="104" t="e">
        <f t="shared" si="421"/>
        <v>#REF!</v>
      </c>
      <c r="AA575" s="104" t="e">
        <f t="shared" si="421"/>
        <v>#REF!</v>
      </c>
      <c r="AB575" s="104" t="e">
        <f t="shared" si="421"/>
        <v>#REF!</v>
      </c>
      <c r="AC575" s="104" t="e">
        <f t="shared" si="421"/>
        <v>#REF!</v>
      </c>
      <c r="AD575" s="104" t="e">
        <f t="shared" si="421"/>
        <v>#REF!</v>
      </c>
      <c r="AE575" s="104"/>
      <c r="AF575" s="104" t="e">
        <f aca="true" t="shared" si="422" ref="AF575:BC575">AF577+AF584+AF594+AF616</f>
        <v>#REF!</v>
      </c>
      <c r="AG575" s="104" t="e">
        <f t="shared" si="422"/>
        <v>#REF!</v>
      </c>
      <c r="AH575" s="104" t="e">
        <f t="shared" si="422"/>
        <v>#REF!</v>
      </c>
      <c r="AI575" s="104" t="e">
        <f t="shared" si="422"/>
        <v>#REF!</v>
      </c>
      <c r="AJ575" s="104" t="e">
        <f t="shared" si="422"/>
        <v>#REF!</v>
      </c>
      <c r="AK575" s="104" t="e">
        <f t="shared" si="422"/>
        <v>#REF!</v>
      </c>
      <c r="AL575" s="104" t="e">
        <f t="shared" si="422"/>
        <v>#REF!</v>
      </c>
      <c r="AM575" s="104" t="e">
        <f t="shared" si="422"/>
        <v>#REF!</v>
      </c>
      <c r="AN575" s="104" t="e">
        <f t="shared" si="422"/>
        <v>#REF!</v>
      </c>
      <c r="AO575" s="104" t="e">
        <f t="shared" si="422"/>
        <v>#REF!</v>
      </c>
      <c r="AP575" s="104" t="e">
        <f t="shared" si="422"/>
        <v>#REF!</v>
      </c>
      <c r="AQ575" s="104" t="e">
        <f t="shared" si="422"/>
        <v>#REF!</v>
      </c>
      <c r="AR575" s="104" t="e">
        <f t="shared" si="422"/>
        <v>#REF!</v>
      </c>
      <c r="AS575" s="104" t="e">
        <f t="shared" si="422"/>
        <v>#REF!</v>
      </c>
      <c r="AT575" s="104" t="e">
        <f t="shared" si="422"/>
        <v>#REF!</v>
      </c>
      <c r="AU575" s="104" t="e">
        <f t="shared" si="422"/>
        <v>#REF!</v>
      </c>
      <c r="AV575" s="104">
        <f t="shared" si="422"/>
        <v>0</v>
      </c>
      <c r="AW575" s="104">
        <f t="shared" si="422"/>
        <v>0</v>
      </c>
      <c r="AX575" s="104" t="e">
        <f t="shared" si="422"/>
        <v>#REF!</v>
      </c>
      <c r="AY575" s="104" t="e">
        <f t="shared" si="422"/>
        <v>#REF!</v>
      </c>
      <c r="AZ575" s="104">
        <f t="shared" si="422"/>
        <v>0</v>
      </c>
      <c r="BA575" s="104">
        <f t="shared" si="422"/>
        <v>0</v>
      </c>
      <c r="BB575" s="104">
        <f t="shared" si="422"/>
        <v>173448</v>
      </c>
      <c r="BC575" s="104">
        <f t="shared" si="422"/>
        <v>176505</v>
      </c>
      <c r="BD575" s="53"/>
      <c r="BE575" s="53"/>
      <c r="BF575" s="104">
        <f aca="true" t="shared" si="423" ref="BF575:BN575">BF577+BF584+BF594+BF616</f>
        <v>173448</v>
      </c>
      <c r="BG575" s="104">
        <f t="shared" si="423"/>
        <v>176505</v>
      </c>
      <c r="BH575" s="104">
        <f t="shared" si="423"/>
        <v>0</v>
      </c>
      <c r="BI575" s="104">
        <f t="shared" si="423"/>
        <v>0</v>
      </c>
      <c r="BJ575" s="104">
        <f t="shared" si="423"/>
        <v>173448</v>
      </c>
      <c r="BK575" s="104">
        <f t="shared" si="423"/>
        <v>176505</v>
      </c>
      <c r="BL575" s="104">
        <f t="shared" si="423"/>
        <v>0</v>
      </c>
      <c r="BM575" s="104">
        <f t="shared" si="423"/>
        <v>0</v>
      </c>
      <c r="BN575" s="104">
        <f t="shared" si="423"/>
        <v>173448</v>
      </c>
      <c r="BO575" s="104"/>
      <c r="BP575" s="104">
        <f>BP577+BP584+BP594+BP616</f>
        <v>176505</v>
      </c>
      <c r="BQ575" s="104">
        <f>BQ577+BQ584+BQ594+BQ616</f>
        <v>33074</v>
      </c>
      <c r="BR575" s="104">
        <f>BR577+BR584+BR594+BR616</f>
        <v>209579</v>
      </c>
      <c r="BS575" s="104">
        <f>BS577+BS584+BS594+BS616</f>
        <v>238454</v>
      </c>
      <c r="BT575" s="7"/>
      <c r="BU575" s="7"/>
      <c r="BV575" s="7"/>
      <c r="BW575" s="7"/>
    </row>
    <row r="576" spans="1:75" s="8" customFormat="1" ht="15.75" customHeight="1">
      <c r="A576" s="49"/>
      <c r="B576" s="50"/>
      <c r="C576" s="50"/>
      <c r="D576" s="51"/>
      <c r="E576" s="50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  <c r="AQ576" s="104"/>
      <c r="AR576" s="104"/>
      <c r="AS576" s="104"/>
      <c r="AT576" s="104"/>
      <c r="AU576" s="104"/>
      <c r="AV576" s="104"/>
      <c r="AW576" s="104"/>
      <c r="AX576" s="104"/>
      <c r="AY576" s="104"/>
      <c r="AZ576" s="104"/>
      <c r="BA576" s="104"/>
      <c r="BB576" s="104"/>
      <c r="BC576" s="104"/>
      <c r="BD576" s="53"/>
      <c r="BE576" s="53"/>
      <c r="BF576" s="104"/>
      <c r="BG576" s="104"/>
      <c r="BH576" s="53"/>
      <c r="BI576" s="53"/>
      <c r="BJ576" s="104"/>
      <c r="BK576" s="104"/>
      <c r="BL576" s="53"/>
      <c r="BM576" s="53"/>
      <c r="BN576" s="104"/>
      <c r="BO576" s="104"/>
      <c r="BP576" s="104"/>
      <c r="BQ576" s="105"/>
      <c r="BR576" s="53"/>
      <c r="BS576" s="53"/>
      <c r="BT576" s="7"/>
      <c r="BU576" s="7"/>
      <c r="BV576" s="7"/>
      <c r="BW576" s="7"/>
    </row>
    <row r="577" spans="1:75" s="8" customFormat="1" ht="18.75" customHeight="1">
      <c r="A577" s="57" t="s">
        <v>173</v>
      </c>
      <c r="B577" s="58" t="s">
        <v>7</v>
      </c>
      <c r="C577" s="58" t="s">
        <v>130</v>
      </c>
      <c r="D577" s="51"/>
      <c r="E577" s="50"/>
      <c r="F577" s="143">
        <f aca="true" t="shared" si="424" ref="F577:V578">F578</f>
        <v>19352</v>
      </c>
      <c r="G577" s="143">
        <f t="shared" si="424"/>
        <v>11045</v>
      </c>
      <c r="H577" s="143">
        <f t="shared" si="424"/>
        <v>30397</v>
      </c>
      <c r="I577" s="143">
        <f t="shared" si="424"/>
        <v>0</v>
      </c>
      <c r="J577" s="143">
        <f t="shared" si="424"/>
        <v>36394</v>
      </c>
      <c r="K577" s="143">
        <f t="shared" si="424"/>
        <v>0</v>
      </c>
      <c r="L577" s="143">
        <f t="shared" si="424"/>
        <v>0</v>
      </c>
      <c r="M577" s="143">
        <f aca="true" t="shared" si="425" ref="M577:U577">M578+M580</f>
        <v>36394</v>
      </c>
      <c r="N577" s="143">
        <f t="shared" si="425"/>
        <v>-8559</v>
      </c>
      <c r="O577" s="143">
        <f t="shared" si="425"/>
        <v>27835</v>
      </c>
      <c r="P577" s="143">
        <f t="shared" si="425"/>
        <v>0</v>
      </c>
      <c r="Q577" s="143">
        <f t="shared" si="425"/>
        <v>27835</v>
      </c>
      <c r="R577" s="143">
        <f t="shared" si="425"/>
        <v>0</v>
      </c>
      <c r="S577" s="143">
        <f t="shared" si="425"/>
        <v>0</v>
      </c>
      <c r="T577" s="143">
        <f t="shared" si="425"/>
        <v>27835</v>
      </c>
      <c r="U577" s="143">
        <f t="shared" si="425"/>
        <v>27835</v>
      </c>
      <c r="V577" s="143">
        <f aca="true" t="shared" si="426" ref="V577:AB577">V578+V580</f>
        <v>0</v>
      </c>
      <c r="W577" s="143">
        <f t="shared" si="426"/>
        <v>0</v>
      </c>
      <c r="X577" s="143">
        <f t="shared" si="426"/>
        <v>27835</v>
      </c>
      <c r="Y577" s="143">
        <f t="shared" si="426"/>
        <v>27835</v>
      </c>
      <c r="Z577" s="143">
        <f t="shared" si="426"/>
        <v>0</v>
      </c>
      <c r="AA577" s="143">
        <f t="shared" si="426"/>
        <v>27835</v>
      </c>
      <c r="AB577" s="143">
        <f t="shared" si="426"/>
        <v>27835</v>
      </c>
      <c r="AC577" s="143">
        <f>AC578+AC580</f>
        <v>0</v>
      </c>
      <c r="AD577" s="143">
        <f>AD578+AD580</f>
        <v>0</v>
      </c>
      <c r="AE577" s="143"/>
      <c r="AF577" s="143">
        <f aca="true" t="shared" si="427" ref="AF577:AM577">AF578+AF580</f>
        <v>27835</v>
      </c>
      <c r="AG577" s="143">
        <f t="shared" si="427"/>
        <v>0</v>
      </c>
      <c r="AH577" s="143">
        <f t="shared" si="427"/>
        <v>27835</v>
      </c>
      <c r="AI577" s="143">
        <f t="shared" si="427"/>
        <v>0</v>
      </c>
      <c r="AJ577" s="143">
        <f t="shared" si="427"/>
        <v>0</v>
      </c>
      <c r="AK577" s="143">
        <f t="shared" si="427"/>
        <v>27835</v>
      </c>
      <c r="AL577" s="143">
        <f t="shared" si="427"/>
        <v>0</v>
      </c>
      <c r="AM577" s="143">
        <f t="shared" si="427"/>
        <v>27835</v>
      </c>
      <c r="AN577" s="143">
        <f aca="true" t="shared" si="428" ref="AN577:AV577">AN578+AN580</f>
        <v>-6358</v>
      </c>
      <c r="AO577" s="143">
        <f t="shared" si="428"/>
        <v>21477</v>
      </c>
      <c r="AP577" s="143">
        <f t="shared" si="428"/>
        <v>0</v>
      </c>
      <c r="AQ577" s="143">
        <f t="shared" si="428"/>
        <v>21477</v>
      </c>
      <c r="AR577" s="143">
        <f t="shared" si="428"/>
        <v>0</v>
      </c>
      <c r="AS577" s="143">
        <f t="shared" si="428"/>
        <v>0</v>
      </c>
      <c r="AT577" s="143">
        <f t="shared" si="428"/>
        <v>21477</v>
      </c>
      <c r="AU577" s="143">
        <f t="shared" si="428"/>
        <v>21477</v>
      </c>
      <c r="AV577" s="143">
        <f t="shared" si="428"/>
        <v>0</v>
      </c>
      <c r="AW577" s="143">
        <f aca="true" t="shared" si="429" ref="AW577:BC577">AW578+AW580</f>
        <v>0</v>
      </c>
      <c r="AX577" s="143">
        <f t="shared" si="429"/>
        <v>21477</v>
      </c>
      <c r="AY577" s="143">
        <f t="shared" si="429"/>
        <v>21477</v>
      </c>
      <c r="AZ577" s="143">
        <f t="shared" si="429"/>
        <v>0</v>
      </c>
      <c r="BA577" s="143">
        <f t="shared" si="429"/>
        <v>0</v>
      </c>
      <c r="BB577" s="143">
        <f t="shared" si="429"/>
        <v>21477</v>
      </c>
      <c r="BC577" s="143">
        <f t="shared" si="429"/>
        <v>21477</v>
      </c>
      <c r="BD577" s="53"/>
      <c r="BE577" s="53"/>
      <c r="BF577" s="143">
        <f aca="true" t="shared" si="430" ref="BF577:BP577">BF578+BF580</f>
        <v>21477</v>
      </c>
      <c r="BG577" s="143">
        <f t="shared" si="430"/>
        <v>21477</v>
      </c>
      <c r="BH577" s="143">
        <f>BH578+BH580</f>
        <v>0</v>
      </c>
      <c r="BI577" s="143">
        <f>BI578+BI580</f>
        <v>0</v>
      </c>
      <c r="BJ577" s="143">
        <f>BJ578+BJ580</f>
        <v>21477</v>
      </c>
      <c r="BK577" s="143">
        <f>BK578+BK580</f>
        <v>21477</v>
      </c>
      <c r="BL577" s="143">
        <f t="shared" si="430"/>
        <v>0</v>
      </c>
      <c r="BM577" s="143">
        <f t="shared" si="430"/>
        <v>0</v>
      </c>
      <c r="BN577" s="143">
        <f t="shared" si="430"/>
        <v>21477</v>
      </c>
      <c r="BO577" s="143"/>
      <c r="BP577" s="143">
        <f t="shared" si="430"/>
        <v>21477</v>
      </c>
      <c r="BQ577" s="143">
        <f>BQ578+BQ580</f>
        <v>185</v>
      </c>
      <c r="BR577" s="143">
        <f>BR578+BR580</f>
        <v>21662</v>
      </c>
      <c r="BS577" s="143">
        <f>BS578+BS580</f>
        <v>21662</v>
      </c>
      <c r="BT577" s="7"/>
      <c r="BU577" s="7"/>
      <c r="BV577" s="7"/>
      <c r="BW577" s="7"/>
    </row>
    <row r="578" spans="1:75" s="8" customFormat="1" ht="33.75" customHeight="1" hidden="1">
      <c r="A578" s="66" t="s">
        <v>174</v>
      </c>
      <c r="B578" s="72" t="s">
        <v>7</v>
      </c>
      <c r="C578" s="72" t="s">
        <v>130</v>
      </c>
      <c r="D578" s="124" t="s">
        <v>193</v>
      </c>
      <c r="E578" s="50"/>
      <c r="F578" s="135">
        <f t="shared" si="424"/>
        <v>19352</v>
      </c>
      <c r="G578" s="135">
        <f t="shared" si="424"/>
        <v>11045</v>
      </c>
      <c r="H578" s="135">
        <f t="shared" si="424"/>
        <v>30397</v>
      </c>
      <c r="I578" s="135">
        <f t="shared" si="424"/>
        <v>0</v>
      </c>
      <c r="J578" s="135">
        <f t="shared" si="424"/>
        <v>36394</v>
      </c>
      <c r="K578" s="135">
        <f t="shared" si="424"/>
        <v>0</v>
      </c>
      <c r="L578" s="135">
        <f t="shared" si="424"/>
        <v>0</v>
      </c>
      <c r="M578" s="135">
        <f t="shared" si="424"/>
        <v>36394</v>
      </c>
      <c r="N578" s="135">
        <f t="shared" si="424"/>
        <v>-36394</v>
      </c>
      <c r="O578" s="135">
        <f t="shared" si="424"/>
        <v>0</v>
      </c>
      <c r="P578" s="135">
        <f t="shared" si="424"/>
        <v>0</v>
      </c>
      <c r="Q578" s="135">
        <f t="shared" si="424"/>
        <v>0</v>
      </c>
      <c r="R578" s="135">
        <f t="shared" si="424"/>
        <v>0</v>
      </c>
      <c r="S578" s="135">
        <f t="shared" si="424"/>
        <v>0</v>
      </c>
      <c r="T578" s="135">
        <f t="shared" si="424"/>
        <v>0</v>
      </c>
      <c r="U578" s="135">
        <f t="shared" si="424"/>
        <v>0</v>
      </c>
      <c r="V578" s="135">
        <f t="shared" si="424"/>
        <v>0</v>
      </c>
      <c r="W578" s="135">
        <f aca="true" t="shared" si="431" ref="W578:AM578">W579</f>
        <v>0</v>
      </c>
      <c r="X578" s="135">
        <f t="shared" si="431"/>
        <v>0</v>
      </c>
      <c r="Y578" s="135">
        <f t="shared" si="431"/>
        <v>0</v>
      </c>
      <c r="Z578" s="135">
        <f t="shared" si="431"/>
        <v>0</v>
      </c>
      <c r="AA578" s="135">
        <f t="shared" si="431"/>
        <v>0</v>
      </c>
      <c r="AB578" s="135">
        <f t="shared" si="431"/>
        <v>0</v>
      </c>
      <c r="AC578" s="135">
        <f t="shared" si="431"/>
        <v>0</v>
      </c>
      <c r="AD578" s="135">
        <f t="shared" si="431"/>
        <v>0</v>
      </c>
      <c r="AE578" s="135"/>
      <c r="AF578" s="135">
        <f t="shared" si="431"/>
        <v>0</v>
      </c>
      <c r="AG578" s="135">
        <f t="shared" si="431"/>
        <v>0</v>
      </c>
      <c r="AH578" s="135">
        <f t="shared" si="431"/>
        <v>0</v>
      </c>
      <c r="AI578" s="135">
        <f t="shared" si="431"/>
        <v>0</v>
      </c>
      <c r="AJ578" s="135">
        <f t="shared" si="431"/>
        <v>0</v>
      </c>
      <c r="AK578" s="135">
        <f t="shared" si="431"/>
        <v>0</v>
      </c>
      <c r="AL578" s="135">
        <f t="shared" si="431"/>
        <v>0</v>
      </c>
      <c r="AM578" s="135">
        <f t="shared" si="431"/>
        <v>0</v>
      </c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105"/>
      <c r="BR578" s="53"/>
      <c r="BS578" s="53"/>
      <c r="BT578" s="7"/>
      <c r="BU578" s="7"/>
      <c r="BV578" s="7"/>
      <c r="BW578" s="7"/>
    </row>
    <row r="579" spans="1:75" s="8" customFormat="1" ht="20.25" customHeight="1" hidden="1">
      <c r="A579" s="66" t="s">
        <v>14</v>
      </c>
      <c r="B579" s="72" t="s">
        <v>7</v>
      </c>
      <c r="C579" s="72" t="s">
        <v>130</v>
      </c>
      <c r="D579" s="124" t="s">
        <v>193</v>
      </c>
      <c r="E579" s="72" t="s">
        <v>21</v>
      </c>
      <c r="F579" s="64">
        <v>19352</v>
      </c>
      <c r="G579" s="64">
        <f>H579-F579</f>
        <v>11045</v>
      </c>
      <c r="H579" s="81">
        <v>30397</v>
      </c>
      <c r="I579" s="81"/>
      <c r="J579" s="81">
        <v>36394</v>
      </c>
      <c r="K579" s="140"/>
      <c r="L579" s="140"/>
      <c r="M579" s="64">
        <v>36394</v>
      </c>
      <c r="N579" s="64">
        <f>O579-M579</f>
        <v>-36394</v>
      </c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105"/>
      <c r="BR579" s="53"/>
      <c r="BS579" s="53"/>
      <c r="BT579" s="7"/>
      <c r="BU579" s="7"/>
      <c r="BV579" s="7"/>
      <c r="BW579" s="7"/>
    </row>
    <row r="580" spans="1:75" s="8" customFormat="1" ht="33.75" customHeight="1">
      <c r="A580" s="66" t="s">
        <v>174</v>
      </c>
      <c r="B580" s="72" t="s">
        <v>7</v>
      </c>
      <c r="C580" s="72" t="s">
        <v>130</v>
      </c>
      <c r="D580" s="124" t="s">
        <v>249</v>
      </c>
      <c r="E580" s="72"/>
      <c r="F580" s="64"/>
      <c r="G580" s="64"/>
      <c r="H580" s="81"/>
      <c r="I580" s="81"/>
      <c r="J580" s="81"/>
      <c r="K580" s="140"/>
      <c r="L580" s="140"/>
      <c r="M580" s="64">
        <f aca="true" t="shared" si="432" ref="M580:BC580">M581</f>
        <v>0</v>
      </c>
      <c r="N580" s="64">
        <f t="shared" si="432"/>
        <v>27835</v>
      </c>
      <c r="O580" s="64">
        <f t="shared" si="432"/>
        <v>27835</v>
      </c>
      <c r="P580" s="64">
        <f t="shared" si="432"/>
        <v>0</v>
      </c>
      <c r="Q580" s="64">
        <f t="shared" si="432"/>
        <v>27835</v>
      </c>
      <c r="R580" s="64">
        <f t="shared" si="432"/>
        <v>0</v>
      </c>
      <c r="S580" s="64">
        <f t="shared" si="432"/>
        <v>0</v>
      </c>
      <c r="T580" s="64">
        <f t="shared" si="432"/>
        <v>27835</v>
      </c>
      <c r="U580" s="64">
        <f t="shared" si="432"/>
        <v>27835</v>
      </c>
      <c r="V580" s="64">
        <f t="shared" si="432"/>
        <v>0</v>
      </c>
      <c r="W580" s="64">
        <f t="shared" si="432"/>
        <v>0</v>
      </c>
      <c r="X580" s="64">
        <f t="shared" si="432"/>
        <v>27835</v>
      </c>
      <c r="Y580" s="64">
        <f t="shared" si="432"/>
        <v>27835</v>
      </c>
      <c r="Z580" s="64">
        <f t="shared" si="432"/>
        <v>0</v>
      </c>
      <c r="AA580" s="64">
        <f t="shared" si="432"/>
        <v>27835</v>
      </c>
      <c r="AB580" s="64">
        <f t="shared" si="432"/>
        <v>27835</v>
      </c>
      <c r="AC580" s="64">
        <f t="shared" si="432"/>
        <v>0</v>
      </c>
      <c r="AD580" s="64">
        <f t="shared" si="432"/>
        <v>0</v>
      </c>
      <c r="AE580" s="64"/>
      <c r="AF580" s="64">
        <f t="shared" si="432"/>
        <v>27835</v>
      </c>
      <c r="AG580" s="64">
        <f t="shared" si="432"/>
        <v>0</v>
      </c>
      <c r="AH580" s="64">
        <f t="shared" si="432"/>
        <v>27835</v>
      </c>
      <c r="AI580" s="64">
        <f t="shared" si="432"/>
        <v>0</v>
      </c>
      <c r="AJ580" s="64">
        <f t="shared" si="432"/>
        <v>0</v>
      </c>
      <c r="AK580" s="64">
        <f t="shared" si="432"/>
        <v>27835</v>
      </c>
      <c r="AL580" s="64">
        <f t="shared" si="432"/>
        <v>0</v>
      </c>
      <c r="AM580" s="64">
        <f t="shared" si="432"/>
        <v>27835</v>
      </c>
      <c r="AN580" s="64">
        <f t="shared" si="432"/>
        <v>-6358</v>
      </c>
      <c r="AO580" s="64">
        <f t="shared" si="432"/>
        <v>21477</v>
      </c>
      <c r="AP580" s="64">
        <f t="shared" si="432"/>
        <v>0</v>
      </c>
      <c r="AQ580" s="64">
        <f t="shared" si="432"/>
        <v>21477</v>
      </c>
      <c r="AR580" s="64">
        <f t="shared" si="432"/>
        <v>0</v>
      </c>
      <c r="AS580" s="64">
        <f t="shared" si="432"/>
        <v>0</v>
      </c>
      <c r="AT580" s="64">
        <f t="shared" si="432"/>
        <v>21477</v>
      </c>
      <c r="AU580" s="64">
        <f t="shared" si="432"/>
        <v>21477</v>
      </c>
      <c r="AV580" s="64">
        <f t="shared" si="432"/>
        <v>0</v>
      </c>
      <c r="AW580" s="64">
        <f t="shared" si="432"/>
        <v>0</v>
      </c>
      <c r="AX580" s="64">
        <f t="shared" si="432"/>
        <v>21477</v>
      </c>
      <c r="AY580" s="64">
        <f t="shared" si="432"/>
        <v>21477</v>
      </c>
      <c r="AZ580" s="64">
        <f t="shared" si="432"/>
        <v>0</v>
      </c>
      <c r="BA580" s="64">
        <f t="shared" si="432"/>
        <v>0</v>
      </c>
      <c r="BB580" s="64">
        <f t="shared" si="432"/>
        <v>21477</v>
      </c>
      <c r="BC580" s="64">
        <f t="shared" si="432"/>
        <v>21477</v>
      </c>
      <c r="BD580" s="53"/>
      <c r="BE580" s="53"/>
      <c r="BF580" s="64">
        <f aca="true" t="shared" si="433" ref="BF580:BP580">BF581</f>
        <v>21477</v>
      </c>
      <c r="BG580" s="64">
        <f t="shared" si="433"/>
        <v>21477</v>
      </c>
      <c r="BH580" s="64">
        <f t="shared" si="433"/>
        <v>0</v>
      </c>
      <c r="BI580" s="64">
        <f t="shared" si="433"/>
        <v>0</v>
      </c>
      <c r="BJ580" s="64">
        <f t="shared" si="433"/>
        <v>21477</v>
      </c>
      <c r="BK580" s="64">
        <f t="shared" si="433"/>
        <v>21477</v>
      </c>
      <c r="BL580" s="64">
        <f t="shared" si="433"/>
        <v>0</v>
      </c>
      <c r="BM580" s="64">
        <f t="shared" si="433"/>
        <v>0</v>
      </c>
      <c r="BN580" s="64">
        <f t="shared" si="433"/>
        <v>21477</v>
      </c>
      <c r="BO580" s="64"/>
      <c r="BP580" s="64">
        <f t="shared" si="433"/>
        <v>21477</v>
      </c>
      <c r="BQ580" s="64">
        <f>BQ581+BQ582</f>
        <v>185</v>
      </c>
      <c r="BR580" s="64">
        <f>BR581+BR582</f>
        <v>21662</v>
      </c>
      <c r="BS580" s="64">
        <f>BS581+BS582</f>
        <v>21662</v>
      </c>
      <c r="BT580" s="7"/>
      <c r="BU580" s="7"/>
      <c r="BV580" s="7"/>
      <c r="BW580" s="7"/>
    </row>
    <row r="581" spans="1:75" s="8" customFormat="1" ht="18" customHeight="1">
      <c r="A581" s="66" t="s">
        <v>14</v>
      </c>
      <c r="B581" s="72" t="s">
        <v>7</v>
      </c>
      <c r="C581" s="72" t="s">
        <v>130</v>
      </c>
      <c r="D581" s="124" t="s">
        <v>249</v>
      </c>
      <c r="E581" s="72" t="s">
        <v>21</v>
      </c>
      <c r="F581" s="64"/>
      <c r="G581" s="64"/>
      <c r="H581" s="81"/>
      <c r="I581" s="81"/>
      <c r="J581" s="81"/>
      <c r="K581" s="140"/>
      <c r="L581" s="140"/>
      <c r="M581" s="64"/>
      <c r="N581" s="64">
        <f>O581-M581</f>
        <v>27835</v>
      </c>
      <c r="O581" s="64">
        <v>27835</v>
      </c>
      <c r="P581" s="64"/>
      <c r="Q581" s="64">
        <v>27835</v>
      </c>
      <c r="R581" s="53"/>
      <c r="S581" s="53"/>
      <c r="T581" s="64">
        <f>O581+R581</f>
        <v>27835</v>
      </c>
      <c r="U581" s="64">
        <f>Q581+S581</f>
        <v>27835</v>
      </c>
      <c r="V581" s="53"/>
      <c r="W581" s="53"/>
      <c r="X581" s="64">
        <f>T581+V581</f>
        <v>27835</v>
      </c>
      <c r="Y581" s="64">
        <f>U581+W581</f>
        <v>27835</v>
      </c>
      <c r="Z581" s="53"/>
      <c r="AA581" s="64">
        <f>X581+Z581</f>
        <v>27835</v>
      </c>
      <c r="AB581" s="64">
        <f>Y581</f>
        <v>27835</v>
      </c>
      <c r="AC581" s="53"/>
      <c r="AD581" s="53"/>
      <c r="AE581" s="53"/>
      <c r="AF581" s="64">
        <f>AA581+AC581</f>
        <v>27835</v>
      </c>
      <c r="AG581" s="53"/>
      <c r="AH581" s="64">
        <f>AB581</f>
        <v>27835</v>
      </c>
      <c r="AI581" s="53"/>
      <c r="AJ581" s="53"/>
      <c r="AK581" s="64">
        <f>AF581+AI581</f>
        <v>27835</v>
      </c>
      <c r="AL581" s="64">
        <f>AG581</f>
        <v>0</v>
      </c>
      <c r="AM581" s="64">
        <f>AH581+AJ581</f>
        <v>27835</v>
      </c>
      <c r="AN581" s="64">
        <f>AO581-AM581</f>
        <v>-6358</v>
      </c>
      <c r="AO581" s="64">
        <v>21477</v>
      </c>
      <c r="AP581" s="64"/>
      <c r="AQ581" s="64">
        <v>21477</v>
      </c>
      <c r="AR581" s="64"/>
      <c r="AS581" s="53"/>
      <c r="AT581" s="64">
        <f>AO581+AR581</f>
        <v>21477</v>
      </c>
      <c r="AU581" s="64">
        <f>AQ581+AS581</f>
        <v>21477</v>
      </c>
      <c r="AV581" s="53"/>
      <c r="AW581" s="53"/>
      <c r="AX581" s="64">
        <f>AT581+AV581</f>
        <v>21477</v>
      </c>
      <c r="AY581" s="64">
        <f>AU581</f>
        <v>21477</v>
      </c>
      <c r="AZ581" s="53"/>
      <c r="BA581" s="53"/>
      <c r="BB581" s="64">
        <f>AX581+AZ581</f>
        <v>21477</v>
      </c>
      <c r="BC581" s="64">
        <f>AY581+BA581</f>
        <v>21477</v>
      </c>
      <c r="BD581" s="53"/>
      <c r="BE581" s="53"/>
      <c r="BF581" s="64">
        <f>BB581+BD581</f>
        <v>21477</v>
      </c>
      <c r="BG581" s="64">
        <f>BC581+BE581</f>
        <v>21477</v>
      </c>
      <c r="BH581" s="53"/>
      <c r="BI581" s="53"/>
      <c r="BJ581" s="64">
        <f>BB581+BH581</f>
        <v>21477</v>
      </c>
      <c r="BK581" s="64">
        <f>BC581+BI581</f>
        <v>21477</v>
      </c>
      <c r="BL581" s="53"/>
      <c r="BM581" s="53"/>
      <c r="BN581" s="64">
        <f>BJ581+BL581</f>
        <v>21477</v>
      </c>
      <c r="BO581" s="64"/>
      <c r="BP581" s="64">
        <f>BK581+BM581</f>
        <v>21477</v>
      </c>
      <c r="BQ581" s="64">
        <f>BR581-BP581</f>
        <v>-21477</v>
      </c>
      <c r="BR581" s="53"/>
      <c r="BS581" s="53"/>
      <c r="BT581" s="7"/>
      <c r="BU581" s="7"/>
      <c r="BV581" s="7"/>
      <c r="BW581" s="7"/>
    </row>
    <row r="582" spans="1:75" s="8" customFormat="1" ht="99" customHeight="1">
      <c r="A582" s="66" t="s">
        <v>389</v>
      </c>
      <c r="B582" s="72" t="s">
        <v>7</v>
      </c>
      <c r="C582" s="72" t="s">
        <v>130</v>
      </c>
      <c r="D582" s="124" t="s">
        <v>249</v>
      </c>
      <c r="E582" s="72" t="s">
        <v>384</v>
      </c>
      <c r="F582" s="64"/>
      <c r="G582" s="64"/>
      <c r="H582" s="81"/>
      <c r="I582" s="81"/>
      <c r="J582" s="81"/>
      <c r="K582" s="140"/>
      <c r="L582" s="140"/>
      <c r="M582" s="64"/>
      <c r="N582" s="64"/>
      <c r="O582" s="64"/>
      <c r="P582" s="64"/>
      <c r="Q582" s="64"/>
      <c r="R582" s="53"/>
      <c r="S582" s="53"/>
      <c r="T582" s="64"/>
      <c r="U582" s="64"/>
      <c r="V582" s="53"/>
      <c r="W582" s="53"/>
      <c r="X582" s="64"/>
      <c r="Y582" s="64"/>
      <c r="Z582" s="53"/>
      <c r="AA582" s="64"/>
      <c r="AB582" s="64"/>
      <c r="AC582" s="53"/>
      <c r="AD582" s="53"/>
      <c r="AE582" s="53"/>
      <c r="AF582" s="64"/>
      <c r="AG582" s="53"/>
      <c r="AH582" s="64"/>
      <c r="AI582" s="53"/>
      <c r="AJ582" s="53"/>
      <c r="AK582" s="64"/>
      <c r="AL582" s="64"/>
      <c r="AM582" s="64"/>
      <c r="AN582" s="64"/>
      <c r="AO582" s="64"/>
      <c r="AP582" s="64"/>
      <c r="AQ582" s="64"/>
      <c r="AR582" s="64"/>
      <c r="AS582" s="53"/>
      <c r="AT582" s="64"/>
      <c r="AU582" s="64"/>
      <c r="AV582" s="53"/>
      <c r="AW582" s="53"/>
      <c r="AX582" s="64"/>
      <c r="AY582" s="64"/>
      <c r="AZ582" s="53"/>
      <c r="BA582" s="53"/>
      <c r="BB582" s="64"/>
      <c r="BC582" s="64"/>
      <c r="BD582" s="53"/>
      <c r="BE582" s="53"/>
      <c r="BF582" s="64"/>
      <c r="BG582" s="64"/>
      <c r="BH582" s="53"/>
      <c r="BI582" s="53"/>
      <c r="BJ582" s="64"/>
      <c r="BK582" s="64"/>
      <c r="BL582" s="53"/>
      <c r="BM582" s="53"/>
      <c r="BN582" s="64"/>
      <c r="BO582" s="64"/>
      <c r="BP582" s="64"/>
      <c r="BQ582" s="64">
        <f>BR582-BP582</f>
        <v>21662</v>
      </c>
      <c r="BR582" s="64">
        <v>21662</v>
      </c>
      <c r="BS582" s="64">
        <v>21662</v>
      </c>
      <c r="BT582" s="7"/>
      <c r="BU582" s="7"/>
      <c r="BV582" s="7"/>
      <c r="BW582" s="7"/>
    </row>
    <row r="583" spans="1:75" s="14" customFormat="1" ht="16.5">
      <c r="A583" s="144"/>
      <c r="B583" s="145"/>
      <c r="C583" s="145"/>
      <c r="D583" s="146"/>
      <c r="E583" s="145"/>
      <c r="F583" s="88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88"/>
      <c r="AL583" s="88"/>
      <c r="AM583" s="88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87"/>
      <c r="BR583" s="65"/>
      <c r="BS583" s="65"/>
      <c r="BT583" s="13"/>
      <c r="BU583" s="13"/>
      <c r="BV583" s="13"/>
      <c r="BW583" s="13"/>
    </row>
    <row r="584" spans="1:75" s="16" customFormat="1" ht="21.75" customHeight="1">
      <c r="A584" s="57" t="s">
        <v>116</v>
      </c>
      <c r="B584" s="58" t="s">
        <v>7</v>
      </c>
      <c r="C584" s="58" t="s">
        <v>131</v>
      </c>
      <c r="D584" s="70"/>
      <c r="E584" s="58"/>
      <c r="F584" s="71">
        <f aca="true" t="shared" si="434" ref="F584:V585">F585</f>
        <v>73125</v>
      </c>
      <c r="G584" s="71">
        <f t="shared" si="434"/>
        <v>10774</v>
      </c>
      <c r="H584" s="71">
        <f t="shared" si="434"/>
        <v>83899</v>
      </c>
      <c r="I584" s="71">
        <f t="shared" si="434"/>
        <v>0</v>
      </c>
      <c r="J584" s="71">
        <f t="shared" si="434"/>
        <v>88784</v>
      </c>
      <c r="K584" s="71">
        <f t="shared" si="434"/>
        <v>0</v>
      </c>
      <c r="L584" s="71">
        <f t="shared" si="434"/>
        <v>0</v>
      </c>
      <c r="M584" s="71">
        <f aca="true" t="shared" si="435" ref="M584:U584">M585+M587</f>
        <v>88784</v>
      </c>
      <c r="N584" s="71">
        <f t="shared" si="435"/>
        <v>-36519</v>
      </c>
      <c r="O584" s="71">
        <f t="shared" si="435"/>
        <v>52265</v>
      </c>
      <c r="P584" s="71">
        <f t="shared" si="435"/>
        <v>0</v>
      </c>
      <c r="Q584" s="71">
        <f t="shared" si="435"/>
        <v>52346</v>
      </c>
      <c r="R584" s="71">
        <f t="shared" si="435"/>
        <v>0</v>
      </c>
      <c r="S584" s="71">
        <f t="shared" si="435"/>
        <v>0</v>
      </c>
      <c r="T584" s="71">
        <f t="shared" si="435"/>
        <v>52265</v>
      </c>
      <c r="U584" s="71">
        <f t="shared" si="435"/>
        <v>52346</v>
      </c>
      <c r="V584" s="71">
        <f aca="true" t="shared" si="436" ref="V584:AB584">V585+V587</f>
        <v>0</v>
      </c>
      <c r="W584" s="71">
        <f t="shared" si="436"/>
        <v>0</v>
      </c>
      <c r="X584" s="71">
        <f t="shared" si="436"/>
        <v>52265</v>
      </c>
      <c r="Y584" s="71">
        <f t="shared" si="436"/>
        <v>52346</v>
      </c>
      <c r="Z584" s="71">
        <f t="shared" si="436"/>
        <v>0</v>
      </c>
      <c r="AA584" s="71">
        <f t="shared" si="436"/>
        <v>52265</v>
      </c>
      <c r="AB584" s="71">
        <f t="shared" si="436"/>
        <v>52346</v>
      </c>
      <c r="AC584" s="71">
        <f>AC585+AC587</f>
        <v>0</v>
      </c>
      <c r="AD584" s="71">
        <f>AD585+AD587</f>
        <v>0</v>
      </c>
      <c r="AE584" s="71"/>
      <c r="AF584" s="71">
        <f aca="true" t="shared" si="437" ref="AF584:AV584">AF585+AF587</f>
        <v>52265</v>
      </c>
      <c r="AG584" s="71">
        <f t="shared" si="437"/>
        <v>0</v>
      </c>
      <c r="AH584" s="71">
        <f t="shared" si="437"/>
        <v>52346</v>
      </c>
      <c r="AI584" s="71">
        <f t="shared" si="437"/>
        <v>0</v>
      </c>
      <c r="AJ584" s="71">
        <f t="shared" si="437"/>
        <v>0</v>
      </c>
      <c r="AK584" s="71">
        <f t="shared" si="437"/>
        <v>52265</v>
      </c>
      <c r="AL584" s="71">
        <f t="shared" si="437"/>
        <v>0</v>
      </c>
      <c r="AM584" s="71">
        <f t="shared" si="437"/>
        <v>52346</v>
      </c>
      <c r="AN584" s="71">
        <f t="shared" si="437"/>
        <v>70888</v>
      </c>
      <c r="AO584" s="71">
        <f t="shared" si="437"/>
        <v>123234</v>
      </c>
      <c r="AP584" s="71">
        <f t="shared" si="437"/>
        <v>0</v>
      </c>
      <c r="AQ584" s="71">
        <f t="shared" si="437"/>
        <v>123234</v>
      </c>
      <c r="AR584" s="71">
        <f t="shared" si="437"/>
        <v>0</v>
      </c>
      <c r="AS584" s="71">
        <f t="shared" si="437"/>
        <v>0</v>
      </c>
      <c r="AT584" s="71">
        <f t="shared" si="437"/>
        <v>123234</v>
      </c>
      <c r="AU584" s="71">
        <f t="shared" si="437"/>
        <v>123234</v>
      </c>
      <c r="AV584" s="71">
        <f t="shared" si="437"/>
        <v>0</v>
      </c>
      <c r="AW584" s="71">
        <f aca="true" t="shared" si="438" ref="AW584:BC584">AW585+AW587</f>
        <v>0</v>
      </c>
      <c r="AX584" s="71">
        <f t="shared" si="438"/>
        <v>123234</v>
      </c>
      <c r="AY584" s="71">
        <f t="shared" si="438"/>
        <v>123234</v>
      </c>
      <c r="AZ584" s="71">
        <f t="shared" si="438"/>
        <v>0</v>
      </c>
      <c r="BA584" s="71">
        <f t="shared" si="438"/>
        <v>0</v>
      </c>
      <c r="BB584" s="71">
        <f t="shared" si="438"/>
        <v>123234</v>
      </c>
      <c r="BC584" s="71">
        <f t="shared" si="438"/>
        <v>123234</v>
      </c>
      <c r="BD584" s="68"/>
      <c r="BE584" s="68"/>
      <c r="BF584" s="71">
        <f aca="true" t="shared" si="439" ref="BF584:BP584">BF585+BF587</f>
        <v>123234</v>
      </c>
      <c r="BG584" s="71">
        <f t="shared" si="439"/>
        <v>123234</v>
      </c>
      <c r="BH584" s="71">
        <f>BH585+BH587</f>
        <v>0</v>
      </c>
      <c r="BI584" s="71">
        <f>BI585+BI587</f>
        <v>0</v>
      </c>
      <c r="BJ584" s="71">
        <f>BJ585+BJ587</f>
        <v>123234</v>
      </c>
      <c r="BK584" s="71">
        <f>BK585+BK587</f>
        <v>123234</v>
      </c>
      <c r="BL584" s="71">
        <f t="shared" si="439"/>
        <v>0</v>
      </c>
      <c r="BM584" s="71">
        <f t="shared" si="439"/>
        <v>0</v>
      </c>
      <c r="BN584" s="71">
        <f t="shared" si="439"/>
        <v>123234</v>
      </c>
      <c r="BO584" s="71"/>
      <c r="BP584" s="71">
        <f t="shared" si="439"/>
        <v>123234</v>
      </c>
      <c r="BQ584" s="71">
        <f>BQ585+BQ587</f>
        <v>-49943</v>
      </c>
      <c r="BR584" s="71">
        <f>BR585+BR587</f>
        <v>73291</v>
      </c>
      <c r="BS584" s="71">
        <f>BS585+BS587</f>
        <v>73291</v>
      </c>
      <c r="BT584" s="15"/>
      <c r="BU584" s="15"/>
      <c r="BV584" s="15"/>
      <c r="BW584" s="15"/>
    </row>
    <row r="585" spans="1:71" ht="33" customHeight="1" hidden="1">
      <c r="A585" s="66" t="s">
        <v>117</v>
      </c>
      <c r="B585" s="72" t="s">
        <v>7</v>
      </c>
      <c r="C585" s="72" t="s">
        <v>131</v>
      </c>
      <c r="D585" s="73" t="s">
        <v>11</v>
      </c>
      <c r="E585" s="72"/>
      <c r="F585" s="74">
        <f t="shared" si="434"/>
        <v>73125</v>
      </c>
      <c r="G585" s="74">
        <f t="shared" si="434"/>
        <v>10774</v>
      </c>
      <c r="H585" s="74">
        <f t="shared" si="434"/>
        <v>83899</v>
      </c>
      <c r="I585" s="74">
        <f t="shared" si="434"/>
        <v>0</v>
      </c>
      <c r="J585" s="74">
        <f t="shared" si="434"/>
        <v>88784</v>
      </c>
      <c r="K585" s="74">
        <f t="shared" si="434"/>
        <v>0</v>
      </c>
      <c r="L585" s="74">
        <f t="shared" si="434"/>
        <v>0</v>
      </c>
      <c r="M585" s="74">
        <f t="shared" si="434"/>
        <v>88784</v>
      </c>
      <c r="N585" s="74">
        <f t="shared" si="434"/>
        <v>-88784</v>
      </c>
      <c r="O585" s="74">
        <f t="shared" si="434"/>
        <v>0</v>
      </c>
      <c r="P585" s="74">
        <f t="shared" si="434"/>
        <v>0</v>
      </c>
      <c r="Q585" s="74">
        <f t="shared" si="434"/>
        <v>0</v>
      </c>
      <c r="R585" s="74">
        <f t="shared" si="434"/>
        <v>0</v>
      </c>
      <c r="S585" s="74">
        <f t="shared" si="434"/>
        <v>0</v>
      </c>
      <c r="T585" s="74">
        <f t="shared" si="434"/>
        <v>0</v>
      </c>
      <c r="U585" s="74">
        <f t="shared" si="434"/>
        <v>0</v>
      </c>
      <c r="V585" s="74">
        <f t="shared" si="434"/>
        <v>0</v>
      </c>
      <c r="W585" s="74">
        <f aca="true" t="shared" si="440" ref="W585:AM585">W586</f>
        <v>0</v>
      </c>
      <c r="X585" s="74">
        <f t="shared" si="440"/>
        <v>0</v>
      </c>
      <c r="Y585" s="74">
        <f t="shared" si="440"/>
        <v>0</v>
      </c>
      <c r="Z585" s="74">
        <f t="shared" si="440"/>
        <v>0</v>
      </c>
      <c r="AA585" s="74">
        <f t="shared" si="440"/>
        <v>0</v>
      </c>
      <c r="AB585" s="74">
        <f t="shared" si="440"/>
        <v>0</v>
      </c>
      <c r="AC585" s="74">
        <f t="shared" si="440"/>
        <v>0</v>
      </c>
      <c r="AD585" s="74">
        <f t="shared" si="440"/>
        <v>0</v>
      </c>
      <c r="AE585" s="74"/>
      <c r="AF585" s="74">
        <f t="shared" si="440"/>
        <v>0</v>
      </c>
      <c r="AG585" s="74">
        <f t="shared" si="440"/>
        <v>0</v>
      </c>
      <c r="AH585" s="74">
        <f t="shared" si="440"/>
        <v>0</v>
      </c>
      <c r="AI585" s="74">
        <f t="shared" si="440"/>
        <v>0</v>
      </c>
      <c r="AJ585" s="74">
        <f t="shared" si="440"/>
        <v>0</v>
      </c>
      <c r="AK585" s="74">
        <f t="shared" si="440"/>
        <v>0</v>
      </c>
      <c r="AL585" s="74">
        <f t="shared" si="440"/>
        <v>0</v>
      </c>
      <c r="AM585" s="74">
        <f t="shared" si="440"/>
        <v>0</v>
      </c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  <c r="BP585" s="46"/>
      <c r="BQ585" s="48"/>
      <c r="BR585" s="46"/>
      <c r="BS585" s="46"/>
    </row>
    <row r="586" spans="1:75" s="12" customFormat="1" ht="33.75" customHeight="1" hidden="1">
      <c r="A586" s="66" t="s">
        <v>132</v>
      </c>
      <c r="B586" s="72" t="s">
        <v>7</v>
      </c>
      <c r="C586" s="72" t="s">
        <v>131</v>
      </c>
      <c r="D586" s="73" t="s">
        <v>11</v>
      </c>
      <c r="E586" s="72" t="s">
        <v>133</v>
      </c>
      <c r="F586" s="64">
        <v>73125</v>
      </c>
      <c r="G586" s="64">
        <f>H586-F586</f>
        <v>10774</v>
      </c>
      <c r="H586" s="64">
        <f>35145+21900+24226+2512+200-47-37</f>
        <v>83899</v>
      </c>
      <c r="I586" s="64"/>
      <c r="J586" s="64">
        <f>37712+24006+24226+2690+240-39-51</f>
        <v>88784</v>
      </c>
      <c r="K586" s="61"/>
      <c r="L586" s="61"/>
      <c r="M586" s="64">
        <v>88784</v>
      </c>
      <c r="N586" s="64">
        <f>O586-M586</f>
        <v>-88784</v>
      </c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  <c r="BH586" s="61"/>
      <c r="BI586" s="61"/>
      <c r="BJ586" s="61"/>
      <c r="BK586" s="61"/>
      <c r="BL586" s="61"/>
      <c r="BM586" s="61"/>
      <c r="BN586" s="61"/>
      <c r="BO586" s="61"/>
      <c r="BP586" s="61"/>
      <c r="BQ586" s="90"/>
      <c r="BR586" s="61"/>
      <c r="BS586" s="61"/>
      <c r="BT586" s="11"/>
      <c r="BU586" s="11"/>
      <c r="BV586" s="11"/>
      <c r="BW586" s="11"/>
    </row>
    <row r="587" spans="1:75" s="12" customFormat="1" ht="40.5" customHeight="1">
      <c r="A587" s="66" t="s">
        <v>117</v>
      </c>
      <c r="B587" s="72" t="s">
        <v>7</v>
      </c>
      <c r="C587" s="72" t="s">
        <v>131</v>
      </c>
      <c r="D587" s="73" t="s">
        <v>246</v>
      </c>
      <c r="E587" s="72"/>
      <c r="F587" s="64"/>
      <c r="G587" s="64"/>
      <c r="H587" s="64"/>
      <c r="I587" s="64"/>
      <c r="J587" s="64"/>
      <c r="K587" s="61"/>
      <c r="L587" s="61"/>
      <c r="M587" s="64">
        <f aca="true" t="shared" si="441" ref="M587:BC587">M588</f>
        <v>0</v>
      </c>
      <c r="N587" s="64">
        <f t="shared" si="441"/>
        <v>52265</v>
      </c>
      <c r="O587" s="64">
        <f t="shared" si="441"/>
        <v>52265</v>
      </c>
      <c r="P587" s="64">
        <f t="shared" si="441"/>
        <v>0</v>
      </c>
      <c r="Q587" s="64">
        <f t="shared" si="441"/>
        <v>52346</v>
      </c>
      <c r="R587" s="64">
        <f t="shared" si="441"/>
        <v>0</v>
      </c>
      <c r="S587" s="64">
        <f t="shared" si="441"/>
        <v>0</v>
      </c>
      <c r="T587" s="64">
        <f t="shared" si="441"/>
        <v>52265</v>
      </c>
      <c r="U587" s="64">
        <f t="shared" si="441"/>
        <v>52346</v>
      </c>
      <c r="V587" s="64">
        <f t="shared" si="441"/>
        <v>0</v>
      </c>
      <c r="W587" s="64">
        <f t="shared" si="441"/>
        <v>0</v>
      </c>
      <c r="X587" s="64">
        <f t="shared" si="441"/>
        <v>52265</v>
      </c>
      <c r="Y587" s="64">
        <f t="shared" si="441"/>
        <v>52346</v>
      </c>
      <c r="Z587" s="64">
        <f t="shared" si="441"/>
        <v>0</v>
      </c>
      <c r="AA587" s="64">
        <f t="shared" si="441"/>
        <v>52265</v>
      </c>
      <c r="AB587" s="64">
        <f t="shared" si="441"/>
        <v>52346</v>
      </c>
      <c r="AC587" s="64">
        <f t="shared" si="441"/>
        <v>0</v>
      </c>
      <c r="AD587" s="64">
        <f t="shared" si="441"/>
        <v>0</v>
      </c>
      <c r="AE587" s="64"/>
      <c r="AF587" s="64">
        <f t="shared" si="441"/>
        <v>52265</v>
      </c>
      <c r="AG587" s="64">
        <f t="shared" si="441"/>
        <v>0</v>
      </c>
      <c r="AH587" s="64">
        <f t="shared" si="441"/>
        <v>52346</v>
      </c>
      <c r="AI587" s="64">
        <f t="shared" si="441"/>
        <v>0</v>
      </c>
      <c r="AJ587" s="64">
        <f t="shared" si="441"/>
        <v>0</v>
      </c>
      <c r="AK587" s="64">
        <f t="shared" si="441"/>
        <v>52265</v>
      </c>
      <c r="AL587" s="64">
        <f t="shared" si="441"/>
        <v>0</v>
      </c>
      <c r="AM587" s="64">
        <f t="shared" si="441"/>
        <v>52346</v>
      </c>
      <c r="AN587" s="64">
        <f t="shared" si="441"/>
        <v>70888</v>
      </c>
      <c r="AO587" s="64">
        <f t="shared" si="441"/>
        <v>123234</v>
      </c>
      <c r="AP587" s="64">
        <f t="shared" si="441"/>
        <v>0</v>
      </c>
      <c r="AQ587" s="64">
        <f t="shared" si="441"/>
        <v>123234</v>
      </c>
      <c r="AR587" s="64">
        <f t="shared" si="441"/>
        <v>0</v>
      </c>
      <c r="AS587" s="64">
        <f t="shared" si="441"/>
        <v>0</v>
      </c>
      <c r="AT587" s="64">
        <f t="shared" si="441"/>
        <v>123234</v>
      </c>
      <c r="AU587" s="64">
        <f t="shared" si="441"/>
        <v>123234</v>
      </c>
      <c r="AV587" s="64">
        <f t="shared" si="441"/>
        <v>0</v>
      </c>
      <c r="AW587" s="64">
        <f t="shared" si="441"/>
        <v>0</v>
      </c>
      <c r="AX587" s="64">
        <f t="shared" si="441"/>
        <v>123234</v>
      </c>
      <c r="AY587" s="64">
        <f t="shared" si="441"/>
        <v>123234</v>
      </c>
      <c r="AZ587" s="64">
        <f t="shared" si="441"/>
        <v>0</v>
      </c>
      <c r="BA587" s="64">
        <f t="shared" si="441"/>
        <v>0</v>
      </c>
      <c r="BB587" s="64">
        <f t="shared" si="441"/>
        <v>123234</v>
      </c>
      <c r="BC587" s="64">
        <f t="shared" si="441"/>
        <v>123234</v>
      </c>
      <c r="BD587" s="61"/>
      <c r="BE587" s="61"/>
      <c r="BF587" s="64">
        <f aca="true" t="shared" si="442" ref="BF587:BP587">BF588</f>
        <v>123234</v>
      </c>
      <c r="BG587" s="64">
        <f t="shared" si="442"/>
        <v>123234</v>
      </c>
      <c r="BH587" s="64">
        <f t="shared" si="442"/>
        <v>0</v>
      </c>
      <c r="BI587" s="64">
        <f t="shared" si="442"/>
        <v>0</v>
      </c>
      <c r="BJ587" s="64">
        <f t="shared" si="442"/>
        <v>123234</v>
      </c>
      <c r="BK587" s="64">
        <f t="shared" si="442"/>
        <v>123234</v>
      </c>
      <c r="BL587" s="64">
        <f t="shared" si="442"/>
        <v>0</v>
      </c>
      <c r="BM587" s="64">
        <f t="shared" si="442"/>
        <v>0</v>
      </c>
      <c r="BN587" s="64">
        <f t="shared" si="442"/>
        <v>123234</v>
      </c>
      <c r="BO587" s="64"/>
      <c r="BP587" s="64">
        <f t="shared" si="442"/>
        <v>123234</v>
      </c>
      <c r="BQ587" s="64">
        <f>BQ588+BQ589+BQ590+BQ591</f>
        <v>-49943</v>
      </c>
      <c r="BR587" s="64">
        <f>BR588+BR589+BR590+BR591</f>
        <v>73291</v>
      </c>
      <c r="BS587" s="64">
        <f>BS588+BS589+BS590+BS591</f>
        <v>73291</v>
      </c>
      <c r="BT587" s="11"/>
      <c r="BU587" s="11"/>
      <c r="BV587" s="11"/>
      <c r="BW587" s="11"/>
    </row>
    <row r="588" spans="1:75" s="12" customFormat="1" ht="36.75" customHeight="1">
      <c r="A588" s="62" t="s">
        <v>385</v>
      </c>
      <c r="B588" s="72" t="s">
        <v>7</v>
      </c>
      <c r="C588" s="72" t="s">
        <v>131</v>
      </c>
      <c r="D588" s="73" t="s">
        <v>246</v>
      </c>
      <c r="E588" s="72" t="s">
        <v>133</v>
      </c>
      <c r="F588" s="64"/>
      <c r="G588" s="64"/>
      <c r="H588" s="64"/>
      <c r="I588" s="64"/>
      <c r="J588" s="64"/>
      <c r="K588" s="61"/>
      <c r="L588" s="61"/>
      <c r="M588" s="64"/>
      <c r="N588" s="64">
        <f>O588-M588</f>
        <v>52265</v>
      </c>
      <c r="O588" s="64">
        <f>10527+19774+21964</f>
        <v>52265</v>
      </c>
      <c r="P588" s="64"/>
      <c r="Q588" s="64">
        <f>10527+19813+22006</f>
        <v>52346</v>
      </c>
      <c r="R588" s="61"/>
      <c r="S588" s="61"/>
      <c r="T588" s="64">
        <f>O588+R588</f>
        <v>52265</v>
      </c>
      <c r="U588" s="64">
        <f>Q588+S588</f>
        <v>52346</v>
      </c>
      <c r="V588" s="61"/>
      <c r="W588" s="61"/>
      <c r="X588" s="64">
        <f>T588+V588</f>
        <v>52265</v>
      </c>
      <c r="Y588" s="64">
        <f>U588+W588</f>
        <v>52346</v>
      </c>
      <c r="Z588" s="61"/>
      <c r="AA588" s="64">
        <f>X588+Z588</f>
        <v>52265</v>
      </c>
      <c r="AB588" s="64">
        <f>Y588</f>
        <v>52346</v>
      </c>
      <c r="AC588" s="61"/>
      <c r="AD588" s="61"/>
      <c r="AE588" s="61"/>
      <c r="AF588" s="64">
        <f>AA588+AC588</f>
        <v>52265</v>
      </c>
      <c r="AG588" s="61"/>
      <c r="AH588" s="64">
        <f>AB588</f>
        <v>52346</v>
      </c>
      <c r="AI588" s="61"/>
      <c r="AJ588" s="61"/>
      <c r="AK588" s="64">
        <f>AF588+AI588</f>
        <v>52265</v>
      </c>
      <c r="AL588" s="64">
        <f>AG588</f>
        <v>0</v>
      </c>
      <c r="AM588" s="64">
        <f>AH588+AJ588</f>
        <v>52346</v>
      </c>
      <c r="AN588" s="64">
        <f>AO588-AM588</f>
        <v>70888</v>
      </c>
      <c r="AO588" s="64">
        <f>56585+28129+39+3669+1078+20614+5464+342+7314</f>
        <v>123234</v>
      </c>
      <c r="AP588" s="64"/>
      <c r="AQ588" s="64">
        <f>56585+28129+39+3669+5464+342+7314+1078+20614</f>
        <v>123234</v>
      </c>
      <c r="AR588" s="64"/>
      <c r="AS588" s="61"/>
      <c r="AT588" s="64">
        <f>AO588+AR588</f>
        <v>123234</v>
      </c>
      <c r="AU588" s="64">
        <f>AQ588+AS588</f>
        <v>123234</v>
      </c>
      <c r="AV588" s="61"/>
      <c r="AW588" s="61"/>
      <c r="AX588" s="64">
        <f>AT588+AV588</f>
        <v>123234</v>
      </c>
      <c r="AY588" s="64">
        <f>AU588</f>
        <v>123234</v>
      </c>
      <c r="AZ588" s="61"/>
      <c r="BA588" s="61"/>
      <c r="BB588" s="64">
        <f>AX588+AZ588</f>
        <v>123234</v>
      </c>
      <c r="BC588" s="64">
        <f>AY588+BA588</f>
        <v>123234</v>
      </c>
      <c r="BD588" s="61"/>
      <c r="BE588" s="61"/>
      <c r="BF588" s="64">
        <f>BB588+BD588</f>
        <v>123234</v>
      </c>
      <c r="BG588" s="64">
        <f>BC588+BE588</f>
        <v>123234</v>
      </c>
      <c r="BH588" s="61"/>
      <c r="BI588" s="61"/>
      <c r="BJ588" s="64">
        <f>BB588+BH588</f>
        <v>123234</v>
      </c>
      <c r="BK588" s="64">
        <f>BC588+BI588</f>
        <v>123234</v>
      </c>
      <c r="BL588" s="61"/>
      <c r="BM588" s="61"/>
      <c r="BN588" s="64">
        <f>BJ588+BL588</f>
        <v>123234</v>
      </c>
      <c r="BO588" s="64"/>
      <c r="BP588" s="64">
        <f>BK588+BM588</f>
        <v>123234</v>
      </c>
      <c r="BQ588" s="64">
        <f>BR588-BP588</f>
        <v>-118099</v>
      </c>
      <c r="BR588" s="64">
        <v>5135</v>
      </c>
      <c r="BS588" s="64">
        <v>5135</v>
      </c>
      <c r="BT588" s="11"/>
      <c r="BU588" s="11"/>
      <c r="BV588" s="11"/>
      <c r="BW588" s="11"/>
    </row>
    <row r="589" spans="1:75" s="12" customFormat="1" ht="93.75" customHeight="1">
      <c r="A589" s="66" t="s">
        <v>314</v>
      </c>
      <c r="B589" s="72" t="s">
        <v>7</v>
      </c>
      <c r="C589" s="72" t="s">
        <v>131</v>
      </c>
      <c r="D589" s="73" t="s">
        <v>246</v>
      </c>
      <c r="E589" s="72" t="s">
        <v>383</v>
      </c>
      <c r="F589" s="64"/>
      <c r="G589" s="64"/>
      <c r="H589" s="64"/>
      <c r="I589" s="64"/>
      <c r="J589" s="64"/>
      <c r="K589" s="61"/>
      <c r="L589" s="61"/>
      <c r="M589" s="64"/>
      <c r="N589" s="64"/>
      <c r="O589" s="64"/>
      <c r="P589" s="64"/>
      <c r="Q589" s="64"/>
      <c r="R589" s="61"/>
      <c r="S589" s="61"/>
      <c r="T589" s="64"/>
      <c r="U589" s="64"/>
      <c r="V589" s="61"/>
      <c r="W589" s="61"/>
      <c r="X589" s="64"/>
      <c r="Y589" s="64"/>
      <c r="Z589" s="61"/>
      <c r="AA589" s="64"/>
      <c r="AB589" s="64"/>
      <c r="AC589" s="61"/>
      <c r="AD589" s="61"/>
      <c r="AE589" s="61"/>
      <c r="AF589" s="64"/>
      <c r="AG589" s="61"/>
      <c r="AH589" s="64"/>
      <c r="AI589" s="61"/>
      <c r="AJ589" s="61"/>
      <c r="AK589" s="64"/>
      <c r="AL589" s="64"/>
      <c r="AM589" s="64"/>
      <c r="AN589" s="64"/>
      <c r="AO589" s="64"/>
      <c r="AP589" s="64"/>
      <c r="AQ589" s="64"/>
      <c r="AR589" s="64"/>
      <c r="AS589" s="61"/>
      <c r="AT589" s="64"/>
      <c r="AU589" s="64"/>
      <c r="AV589" s="61"/>
      <c r="AW589" s="61"/>
      <c r="AX589" s="64"/>
      <c r="AY589" s="64"/>
      <c r="AZ589" s="61"/>
      <c r="BA589" s="61"/>
      <c r="BB589" s="64"/>
      <c r="BC589" s="64"/>
      <c r="BD589" s="61"/>
      <c r="BE589" s="61"/>
      <c r="BF589" s="64"/>
      <c r="BG589" s="64"/>
      <c r="BH589" s="61"/>
      <c r="BI589" s="61"/>
      <c r="BJ589" s="64"/>
      <c r="BK589" s="64"/>
      <c r="BL589" s="61"/>
      <c r="BM589" s="61"/>
      <c r="BN589" s="64"/>
      <c r="BO589" s="64"/>
      <c r="BP589" s="64"/>
      <c r="BQ589" s="64">
        <f>BR589-BP589</f>
        <v>37868</v>
      </c>
      <c r="BR589" s="64">
        <f>37868</f>
        <v>37868</v>
      </c>
      <c r="BS589" s="64">
        <f>37868</f>
        <v>37868</v>
      </c>
      <c r="BT589" s="11"/>
      <c r="BU589" s="11"/>
      <c r="BV589" s="11"/>
      <c r="BW589" s="11"/>
    </row>
    <row r="590" spans="1:75" s="12" customFormat="1" ht="97.5" customHeight="1">
      <c r="A590" s="66" t="s">
        <v>389</v>
      </c>
      <c r="B590" s="72" t="s">
        <v>7</v>
      </c>
      <c r="C590" s="72" t="s">
        <v>131</v>
      </c>
      <c r="D590" s="73" t="s">
        <v>246</v>
      </c>
      <c r="E590" s="72" t="s">
        <v>384</v>
      </c>
      <c r="F590" s="64"/>
      <c r="G590" s="64"/>
      <c r="H590" s="64"/>
      <c r="I590" s="64"/>
      <c r="J590" s="64"/>
      <c r="K590" s="61"/>
      <c r="L590" s="61"/>
      <c r="M590" s="64"/>
      <c r="N590" s="64"/>
      <c r="O590" s="64"/>
      <c r="P590" s="64"/>
      <c r="Q590" s="64"/>
      <c r="R590" s="61"/>
      <c r="S590" s="61"/>
      <c r="T590" s="64"/>
      <c r="U590" s="64"/>
      <c r="V590" s="61"/>
      <c r="W590" s="61"/>
      <c r="X590" s="64"/>
      <c r="Y590" s="64"/>
      <c r="Z590" s="61"/>
      <c r="AA590" s="64"/>
      <c r="AB590" s="64"/>
      <c r="AC590" s="61"/>
      <c r="AD590" s="61"/>
      <c r="AE590" s="61"/>
      <c r="AF590" s="64"/>
      <c r="AG590" s="61"/>
      <c r="AH590" s="64"/>
      <c r="AI590" s="61"/>
      <c r="AJ590" s="61"/>
      <c r="AK590" s="64"/>
      <c r="AL590" s="64"/>
      <c r="AM590" s="64"/>
      <c r="AN590" s="64"/>
      <c r="AO590" s="64"/>
      <c r="AP590" s="64"/>
      <c r="AQ590" s="64"/>
      <c r="AR590" s="64"/>
      <c r="AS590" s="61"/>
      <c r="AT590" s="64"/>
      <c r="AU590" s="64"/>
      <c r="AV590" s="61"/>
      <c r="AW590" s="61"/>
      <c r="AX590" s="64"/>
      <c r="AY590" s="64"/>
      <c r="AZ590" s="61"/>
      <c r="BA590" s="61"/>
      <c r="BB590" s="64"/>
      <c r="BC590" s="64"/>
      <c r="BD590" s="61"/>
      <c r="BE590" s="61"/>
      <c r="BF590" s="64"/>
      <c r="BG590" s="64"/>
      <c r="BH590" s="61"/>
      <c r="BI590" s="61"/>
      <c r="BJ590" s="64"/>
      <c r="BK590" s="64"/>
      <c r="BL590" s="61"/>
      <c r="BM590" s="61"/>
      <c r="BN590" s="64"/>
      <c r="BO590" s="64"/>
      <c r="BP590" s="64"/>
      <c r="BQ590" s="64">
        <f>BR590-BP590</f>
        <v>46</v>
      </c>
      <c r="BR590" s="64">
        <v>46</v>
      </c>
      <c r="BS590" s="64">
        <v>46</v>
      </c>
      <c r="BT590" s="11"/>
      <c r="BU590" s="11"/>
      <c r="BV590" s="11"/>
      <c r="BW590" s="11"/>
    </row>
    <row r="591" spans="1:75" s="12" customFormat="1" ht="123" customHeight="1">
      <c r="A591" s="120" t="s">
        <v>316</v>
      </c>
      <c r="B591" s="72" t="s">
        <v>7</v>
      </c>
      <c r="C591" s="72" t="s">
        <v>131</v>
      </c>
      <c r="D591" s="73" t="s">
        <v>388</v>
      </c>
      <c r="E591" s="72"/>
      <c r="F591" s="64"/>
      <c r="G591" s="64"/>
      <c r="H591" s="64"/>
      <c r="I591" s="64"/>
      <c r="J591" s="64"/>
      <c r="K591" s="61"/>
      <c r="L591" s="61"/>
      <c r="M591" s="64"/>
      <c r="N591" s="64"/>
      <c r="O591" s="64"/>
      <c r="P591" s="64"/>
      <c r="Q591" s="64"/>
      <c r="R591" s="61"/>
      <c r="S591" s="61"/>
      <c r="T591" s="64"/>
      <c r="U591" s="64"/>
      <c r="V591" s="61"/>
      <c r="W591" s="61"/>
      <c r="X591" s="64"/>
      <c r="Y591" s="64"/>
      <c r="Z591" s="61"/>
      <c r="AA591" s="64"/>
      <c r="AB591" s="64"/>
      <c r="AC591" s="61"/>
      <c r="AD591" s="61"/>
      <c r="AE591" s="61"/>
      <c r="AF591" s="64"/>
      <c r="AG591" s="61"/>
      <c r="AH591" s="64"/>
      <c r="AI591" s="61"/>
      <c r="AJ591" s="61"/>
      <c r="AK591" s="64"/>
      <c r="AL591" s="64"/>
      <c r="AM591" s="64"/>
      <c r="AN591" s="64"/>
      <c r="AO591" s="64"/>
      <c r="AP591" s="64"/>
      <c r="AQ591" s="64"/>
      <c r="AR591" s="64"/>
      <c r="AS591" s="61"/>
      <c r="AT591" s="64"/>
      <c r="AU591" s="64"/>
      <c r="AV591" s="61"/>
      <c r="AW591" s="61"/>
      <c r="AX591" s="64"/>
      <c r="AY591" s="64"/>
      <c r="AZ591" s="61"/>
      <c r="BA591" s="61"/>
      <c r="BB591" s="64"/>
      <c r="BC591" s="64"/>
      <c r="BD591" s="61"/>
      <c r="BE591" s="61"/>
      <c r="BF591" s="64"/>
      <c r="BG591" s="64"/>
      <c r="BH591" s="61"/>
      <c r="BI591" s="61"/>
      <c r="BJ591" s="64"/>
      <c r="BK591" s="64"/>
      <c r="BL591" s="61"/>
      <c r="BM591" s="61"/>
      <c r="BN591" s="64"/>
      <c r="BO591" s="64"/>
      <c r="BP591" s="64"/>
      <c r="BQ591" s="64">
        <f>BQ592</f>
        <v>30242</v>
      </c>
      <c r="BR591" s="64">
        <f>BR592</f>
        <v>30242</v>
      </c>
      <c r="BS591" s="64">
        <f>BS592</f>
        <v>30242</v>
      </c>
      <c r="BT591" s="11"/>
      <c r="BU591" s="11"/>
      <c r="BV591" s="11"/>
      <c r="BW591" s="11"/>
    </row>
    <row r="592" spans="1:75" s="12" customFormat="1" ht="88.5" customHeight="1">
      <c r="A592" s="94" t="s">
        <v>313</v>
      </c>
      <c r="B592" s="72" t="s">
        <v>7</v>
      </c>
      <c r="C592" s="72" t="s">
        <v>131</v>
      </c>
      <c r="D592" s="73" t="s">
        <v>388</v>
      </c>
      <c r="E592" s="72" t="s">
        <v>227</v>
      </c>
      <c r="F592" s="64"/>
      <c r="G592" s="64"/>
      <c r="H592" s="64"/>
      <c r="I592" s="64"/>
      <c r="J592" s="64"/>
      <c r="K592" s="61"/>
      <c r="L592" s="61"/>
      <c r="M592" s="64"/>
      <c r="N592" s="64"/>
      <c r="O592" s="64"/>
      <c r="P592" s="64"/>
      <c r="Q592" s="64"/>
      <c r="R592" s="61"/>
      <c r="S592" s="61"/>
      <c r="T592" s="64"/>
      <c r="U592" s="64"/>
      <c r="V592" s="61"/>
      <c r="W592" s="61"/>
      <c r="X592" s="64"/>
      <c r="Y592" s="64"/>
      <c r="Z592" s="61"/>
      <c r="AA592" s="64"/>
      <c r="AB592" s="64"/>
      <c r="AC592" s="61"/>
      <c r="AD592" s="61"/>
      <c r="AE592" s="61"/>
      <c r="AF592" s="64"/>
      <c r="AG592" s="61"/>
      <c r="AH592" s="64"/>
      <c r="AI592" s="61"/>
      <c r="AJ592" s="61"/>
      <c r="AK592" s="64"/>
      <c r="AL592" s="64"/>
      <c r="AM592" s="64"/>
      <c r="AN592" s="64"/>
      <c r="AO592" s="64"/>
      <c r="AP592" s="64"/>
      <c r="AQ592" s="64"/>
      <c r="AR592" s="64"/>
      <c r="AS592" s="61"/>
      <c r="AT592" s="64"/>
      <c r="AU592" s="64"/>
      <c r="AV592" s="61"/>
      <c r="AW592" s="61"/>
      <c r="AX592" s="64"/>
      <c r="AY592" s="64"/>
      <c r="AZ592" s="61"/>
      <c r="BA592" s="61"/>
      <c r="BB592" s="64"/>
      <c r="BC592" s="64"/>
      <c r="BD592" s="61"/>
      <c r="BE592" s="61"/>
      <c r="BF592" s="64"/>
      <c r="BG592" s="64"/>
      <c r="BH592" s="61"/>
      <c r="BI592" s="61"/>
      <c r="BJ592" s="64"/>
      <c r="BK592" s="64"/>
      <c r="BL592" s="61"/>
      <c r="BM592" s="61"/>
      <c r="BN592" s="64"/>
      <c r="BO592" s="64"/>
      <c r="BP592" s="64"/>
      <c r="BQ592" s="64">
        <f>BR592-BP592</f>
        <v>30242</v>
      </c>
      <c r="BR592" s="64">
        <v>30242</v>
      </c>
      <c r="BS592" s="64">
        <v>30242</v>
      </c>
      <c r="BT592" s="11"/>
      <c r="BU592" s="11"/>
      <c r="BV592" s="11"/>
      <c r="BW592" s="11"/>
    </row>
    <row r="593" spans="1:75" s="12" customFormat="1" ht="13.5" customHeight="1">
      <c r="A593" s="57"/>
      <c r="B593" s="58"/>
      <c r="C593" s="58"/>
      <c r="D593" s="59"/>
      <c r="E593" s="58"/>
      <c r="F593" s="147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109"/>
      <c r="AL593" s="109"/>
      <c r="AM593" s="109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  <c r="BH593" s="61"/>
      <c r="BI593" s="61"/>
      <c r="BJ593" s="61"/>
      <c r="BK593" s="61"/>
      <c r="BL593" s="61"/>
      <c r="BM593" s="61"/>
      <c r="BN593" s="61"/>
      <c r="BO593" s="61"/>
      <c r="BP593" s="61"/>
      <c r="BQ593" s="90"/>
      <c r="BR593" s="61"/>
      <c r="BS593" s="61"/>
      <c r="BT593" s="11"/>
      <c r="BU593" s="11"/>
      <c r="BV593" s="11"/>
      <c r="BW593" s="11"/>
    </row>
    <row r="594" spans="1:75" s="12" customFormat="1" ht="18.75">
      <c r="A594" s="57" t="s">
        <v>118</v>
      </c>
      <c r="B594" s="58" t="s">
        <v>7</v>
      </c>
      <c r="C594" s="58" t="s">
        <v>135</v>
      </c>
      <c r="D594" s="70"/>
      <c r="E594" s="58"/>
      <c r="F594" s="71" t="e">
        <f aca="true" t="shared" si="443" ref="F594:Z594">F595+F605</f>
        <v>#REF!</v>
      </c>
      <c r="G594" s="71" t="e">
        <f t="shared" si="443"/>
        <v>#REF!</v>
      </c>
      <c r="H594" s="71" t="e">
        <f t="shared" si="443"/>
        <v>#REF!</v>
      </c>
      <c r="I594" s="71" t="e">
        <f t="shared" si="443"/>
        <v>#REF!</v>
      </c>
      <c r="J594" s="71" t="e">
        <f t="shared" si="443"/>
        <v>#REF!</v>
      </c>
      <c r="K594" s="71" t="e">
        <f t="shared" si="443"/>
        <v>#REF!</v>
      </c>
      <c r="L594" s="71" t="e">
        <f t="shared" si="443"/>
        <v>#REF!</v>
      </c>
      <c r="M594" s="71" t="e">
        <f t="shared" si="443"/>
        <v>#REF!</v>
      </c>
      <c r="N594" s="71" t="e">
        <f t="shared" si="443"/>
        <v>#REF!</v>
      </c>
      <c r="O594" s="71" t="e">
        <f t="shared" si="443"/>
        <v>#REF!</v>
      </c>
      <c r="P594" s="71" t="e">
        <f t="shared" si="443"/>
        <v>#REF!</v>
      </c>
      <c r="Q594" s="71" t="e">
        <f t="shared" si="443"/>
        <v>#REF!</v>
      </c>
      <c r="R594" s="71" t="e">
        <f t="shared" si="443"/>
        <v>#REF!</v>
      </c>
      <c r="S594" s="71" t="e">
        <f t="shared" si="443"/>
        <v>#REF!</v>
      </c>
      <c r="T594" s="71" t="e">
        <f t="shared" si="443"/>
        <v>#REF!</v>
      </c>
      <c r="U594" s="71" t="e">
        <f t="shared" si="443"/>
        <v>#REF!</v>
      </c>
      <c r="V594" s="71" t="e">
        <f t="shared" si="443"/>
        <v>#REF!</v>
      </c>
      <c r="W594" s="71" t="e">
        <f t="shared" si="443"/>
        <v>#REF!</v>
      </c>
      <c r="X594" s="71" t="e">
        <f t="shared" si="443"/>
        <v>#REF!</v>
      </c>
      <c r="Y594" s="71" t="e">
        <f t="shared" si="443"/>
        <v>#REF!</v>
      </c>
      <c r="Z594" s="71" t="e">
        <f t="shared" si="443"/>
        <v>#REF!</v>
      </c>
      <c r="AA594" s="71" t="e">
        <f aca="true" t="shared" si="444" ref="AA594:AM594">AA595+AA602+AA605</f>
        <v>#REF!</v>
      </c>
      <c r="AB594" s="71" t="e">
        <f t="shared" si="444"/>
        <v>#REF!</v>
      </c>
      <c r="AC594" s="71" t="e">
        <f t="shared" si="444"/>
        <v>#REF!</v>
      </c>
      <c r="AD594" s="71" t="e">
        <f t="shared" si="444"/>
        <v>#REF!</v>
      </c>
      <c r="AE594" s="71" t="e">
        <f t="shared" si="444"/>
        <v>#REF!</v>
      </c>
      <c r="AF594" s="71" t="e">
        <f t="shared" si="444"/>
        <v>#REF!</v>
      </c>
      <c r="AG594" s="71" t="e">
        <f t="shared" si="444"/>
        <v>#REF!</v>
      </c>
      <c r="AH594" s="71" t="e">
        <f t="shared" si="444"/>
        <v>#REF!</v>
      </c>
      <c r="AI594" s="71" t="e">
        <f t="shared" si="444"/>
        <v>#REF!</v>
      </c>
      <c r="AJ594" s="71" t="e">
        <f t="shared" si="444"/>
        <v>#REF!</v>
      </c>
      <c r="AK594" s="71" t="e">
        <f t="shared" si="444"/>
        <v>#REF!</v>
      </c>
      <c r="AL594" s="71" t="e">
        <f t="shared" si="444"/>
        <v>#REF!</v>
      </c>
      <c r="AM594" s="71" t="e">
        <f t="shared" si="444"/>
        <v>#REF!</v>
      </c>
      <c r="AN594" s="71" t="e">
        <f aca="true" t="shared" si="445" ref="AN594:AV594">AN595+AN599+AN602+AN605</f>
        <v>#REF!</v>
      </c>
      <c r="AO594" s="71" t="e">
        <f t="shared" si="445"/>
        <v>#REF!</v>
      </c>
      <c r="AP594" s="71" t="e">
        <f t="shared" si="445"/>
        <v>#REF!</v>
      </c>
      <c r="AQ594" s="71" t="e">
        <f t="shared" si="445"/>
        <v>#REF!</v>
      </c>
      <c r="AR594" s="71" t="e">
        <f t="shared" si="445"/>
        <v>#REF!</v>
      </c>
      <c r="AS594" s="71" t="e">
        <f t="shared" si="445"/>
        <v>#REF!</v>
      </c>
      <c r="AT594" s="71" t="e">
        <f t="shared" si="445"/>
        <v>#REF!</v>
      </c>
      <c r="AU594" s="71" t="e">
        <f t="shared" si="445"/>
        <v>#REF!</v>
      </c>
      <c r="AV594" s="71">
        <f t="shared" si="445"/>
        <v>0</v>
      </c>
      <c r="AW594" s="71">
        <f aca="true" t="shared" si="446" ref="AW594:BC594">AW595+AW599+AW602+AW605</f>
        <v>0</v>
      </c>
      <c r="AX594" s="71" t="e">
        <f t="shared" si="446"/>
        <v>#REF!</v>
      </c>
      <c r="AY594" s="71" t="e">
        <f t="shared" si="446"/>
        <v>#REF!</v>
      </c>
      <c r="AZ594" s="71">
        <f t="shared" si="446"/>
        <v>0</v>
      </c>
      <c r="BA594" s="71">
        <f t="shared" si="446"/>
        <v>0</v>
      </c>
      <c r="BB594" s="71">
        <f t="shared" si="446"/>
        <v>27698</v>
      </c>
      <c r="BC594" s="71">
        <f t="shared" si="446"/>
        <v>27698</v>
      </c>
      <c r="BD594" s="61"/>
      <c r="BE594" s="61"/>
      <c r="BF594" s="71">
        <f aca="true" t="shared" si="447" ref="BF594:BP594">BF595+BF599+BF602+BF605</f>
        <v>27698</v>
      </c>
      <c r="BG594" s="71">
        <f t="shared" si="447"/>
        <v>27698</v>
      </c>
      <c r="BH594" s="71">
        <f>BH595+BH599+BH602+BH605</f>
        <v>0</v>
      </c>
      <c r="BI594" s="71">
        <f>BI595+BI599+BI602+BI605</f>
        <v>0</v>
      </c>
      <c r="BJ594" s="71">
        <f>BJ595+BJ599+BJ602+BJ605</f>
        <v>27698</v>
      </c>
      <c r="BK594" s="71">
        <f>BK595+BK599+BK602+BK605</f>
        <v>27698</v>
      </c>
      <c r="BL594" s="71">
        <f t="shared" si="447"/>
        <v>0</v>
      </c>
      <c r="BM594" s="71">
        <f t="shared" si="447"/>
        <v>0</v>
      </c>
      <c r="BN594" s="71">
        <f t="shared" si="447"/>
        <v>27698</v>
      </c>
      <c r="BO594" s="71"/>
      <c r="BP594" s="71">
        <f t="shared" si="447"/>
        <v>27698</v>
      </c>
      <c r="BQ594" s="71">
        <f>BQ595+BQ599+BQ602+BQ605</f>
        <v>21336</v>
      </c>
      <c r="BR594" s="71">
        <f>BR595+BR599+BR602+BR605</f>
        <v>49034</v>
      </c>
      <c r="BS594" s="71">
        <f>BS595+BS599+BS602+BS605</f>
        <v>81725</v>
      </c>
      <c r="BT594" s="11"/>
      <c r="BU594" s="11"/>
      <c r="BV594" s="11"/>
      <c r="BW594" s="11"/>
    </row>
    <row r="595" spans="1:75" s="12" customFormat="1" ht="20.25" customHeight="1">
      <c r="A595" s="66" t="s">
        <v>12</v>
      </c>
      <c r="B595" s="72" t="s">
        <v>7</v>
      </c>
      <c r="C595" s="72" t="s">
        <v>135</v>
      </c>
      <c r="D595" s="73" t="s">
        <v>119</v>
      </c>
      <c r="E595" s="72"/>
      <c r="F595" s="74">
        <f aca="true" t="shared" si="448" ref="F595:O595">F597+F596</f>
        <v>10133</v>
      </c>
      <c r="G595" s="74">
        <f t="shared" si="448"/>
        <v>17</v>
      </c>
      <c r="H595" s="74">
        <f t="shared" si="448"/>
        <v>10150</v>
      </c>
      <c r="I595" s="74">
        <f t="shared" si="448"/>
        <v>0</v>
      </c>
      <c r="J595" s="74">
        <f t="shared" si="448"/>
        <v>10150</v>
      </c>
      <c r="K595" s="74">
        <f t="shared" si="448"/>
        <v>0</v>
      </c>
      <c r="L595" s="74">
        <f t="shared" si="448"/>
        <v>0</v>
      </c>
      <c r="M595" s="74">
        <f t="shared" si="448"/>
        <v>10150</v>
      </c>
      <c r="N595" s="74">
        <f t="shared" si="448"/>
        <v>-600</v>
      </c>
      <c r="O595" s="74">
        <f t="shared" si="448"/>
        <v>9550</v>
      </c>
      <c r="P595" s="74">
        <f aca="true" t="shared" si="449" ref="P595:U595">P597+P596</f>
        <v>0</v>
      </c>
      <c r="Q595" s="74">
        <f t="shared" si="449"/>
        <v>9550</v>
      </c>
      <c r="R595" s="74">
        <f t="shared" si="449"/>
        <v>0</v>
      </c>
      <c r="S595" s="74">
        <f t="shared" si="449"/>
        <v>0</v>
      </c>
      <c r="T595" s="74">
        <f t="shared" si="449"/>
        <v>9550</v>
      </c>
      <c r="U595" s="74">
        <f t="shared" si="449"/>
        <v>9550</v>
      </c>
      <c r="V595" s="74">
        <f aca="true" t="shared" si="450" ref="V595:AB595">V597+V596</f>
        <v>0</v>
      </c>
      <c r="W595" s="74">
        <f t="shared" si="450"/>
        <v>0</v>
      </c>
      <c r="X595" s="74">
        <f t="shared" si="450"/>
        <v>9550</v>
      </c>
      <c r="Y595" s="74">
        <f t="shared" si="450"/>
        <v>9550</v>
      </c>
      <c r="Z595" s="74">
        <f t="shared" si="450"/>
        <v>0</v>
      </c>
      <c r="AA595" s="74">
        <f t="shared" si="450"/>
        <v>9550</v>
      </c>
      <c r="AB595" s="74">
        <f t="shared" si="450"/>
        <v>9550</v>
      </c>
      <c r="AC595" s="74">
        <f>AC597+AC596</f>
        <v>0</v>
      </c>
      <c r="AD595" s="74">
        <f>AD597+AD596</f>
        <v>0</v>
      </c>
      <c r="AE595" s="74"/>
      <c r="AF595" s="74">
        <f aca="true" t="shared" si="451" ref="AF595:AM595">AF597+AF596</f>
        <v>9550</v>
      </c>
      <c r="AG595" s="74">
        <f t="shared" si="451"/>
        <v>0</v>
      </c>
      <c r="AH595" s="74">
        <f t="shared" si="451"/>
        <v>9550</v>
      </c>
      <c r="AI595" s="74">
        <f t="shared" si="451"/>
        <v>0</v>
      </c>
      <c r="AJ595" s="74">
        <f t="shared" si="451"/>
        <v>0</v>
      </c>
      <c r="AK595" s="74">
        <f t="shared" si="451"/>
        <v>9550</v>
      </c>
      <c r="AL595" s="74">
        <f t="shared" si="451"/>
        <v>0</v>
      </c>
      <c r="AM595" s="74">
        <f t="shared" si="451"/>
        <v>9550</v>
      </c>
      <c r="AN595" s="74">
        <f aca="true" t="shared" si="452" ref="AN595:AV595">AN597+AN596</f>
        <v>1211</v>
      </c>
      <c r="AO595" s="74">
        <f t="shared" si="452"/>
        <v>10761</v>
      </c>
      <c r="AP595" s="74">
        <f t="shared" si="452"/>
        <v>0</v>
      </c>
      <c r="AQ595" s="74">
        <f t="shared" si="452"/>
        <v>10761</v>
      </c>
      <c r="AR595" s="74">
        <f t="shared" si="452"/>
        <v>0</v>
      </c>
      <c r="AS595" s="74">
        <f t="shared" si="452"/>
        <v>0</v>
      </c>
      <c r="AT595" s="74">
        <f t="shared" si="452"/>
        <v>10761</v>
      </c>
      <c r="AU595" s="74">
        <f t="shared" si="452"/>
        <v>10761</v>
      </c>
      <c r="AV595" s="74">
        <f t="shared" si="452"/>
        <v>0</v>
      </c>
      <c r="AW595" s="74">
        <f aca="true" t="shared" si="453" ref="AW595:BC595">AW597+AW596</f>
        <v>0</v>
      </c>
      <c r="AX595" s="74">
        <f t="shared" si="453"/>
        <v>10761</v>
      </c>
      <c r="AY595" s="74">
        <f t="shared" si="453"/>
        <v>10761</v>
      </c>
      <c r="AZ595" s="74">
        <f t="shared" si="453"/>
        <v>0</v>
      </c>
      <c r="BA595" s="74">
        <f t="shared" si="453"/>
        <v>0</v>
      </c>
      <c r="BB595" s="74">
        <f t="shared" si="453"/>
        <v>10761</v>
      </c>
      <c r="BC595" s="74">
        <f t="shared" si="453"/>
        <v>10761</v>
      </c>
      <c r="BD595" s="61"/>
      <c r="BE595" s="61"/>
      <c r="BF595" s="74">
        <f aca="true" t="shared" si="454" ref="BF595:BP595">BF597+BF596</f>
        <v>10761</v>
      </c>
      <c r="BG595" s="74">
        <f t="shared" si="454"/>
        <v>10761</v>
      </c>
      <c r="BH595" s="74">
        <f>BH597+BH596</f>
        <v>0</v>
      </c>
      <c r="BI595" s="74">
        <f>BI597+BI596</f>
        <v>0</v>
      </c>
      <c r="BJ595" s="74">
        <f>BJ597+BJ596</f>
        <v>10761</v>
      </c>
      <c r="BK595" s="74">
        <f>BK597+BK596</f>
        <v>10761</v>
      </c>
      <c r="BL595" s="74">
        <f t="shared" si="454"/>
        <v>0</v>
      </c>
      <c r="BM595" s="74">
        <f t="shared" si="454"/>
        <v>0</v>
      </c>
      <c r="BN595" s="74">
        <f t="shared" si="454"/>
        <v>10761</v>
      </c>
      <c r="BO595" s="74"/>
      <c r="BP595" s="74">
        <f t="shared" si="454"/>
        <v>10761</v>
      </c>
      <c r="BQ595" s="74">
        <f>BQ597+BQ596+BQ598</f>
        <v>8099</v>
      </c>
      <c r="BR595" s="74">
        <f>BR597+BR596+BR598</f>
        <v>18860</v>
      </c>
      <c r="BS595" s="74">
        <f>BS597+BS596+BS598</f>
        <v>51626</v>
      </c>
      <c r="BT595" s="11"/>
      <c r="BU595" s="11"/>
      <c r="BV595" s="11"/>
      <c r="BW595" s="11"/>
    </row>
    <row r="596" spans="1:75" s="12" customFormat="1" ht="66.75" customHeight="1" hidden="1">
      <c r="A596" s="66" t="s">
        <v>140</v>
      </c>
      <c r="B596" s="72" t="s">
        <v>7</v>
      </c>
      <c r="C596" s="72" t="s">
        <v>135</v>
      </c>
      <c r="D596" s="73" t="s">
        <v>13</v>
      </c>
      <c r="E596" s="72" t="s">
        <v>141</v>
      </c>
      <c r="F596" s="64">
        <v>760</v>
      </c>
      <c r="G596" s="64">
        <f>H596-F596</f>
        <v>-160</v>
      </c>
      <c r="H596" s="64">
        <v>600</v>
      </c>
      <c r="I596" s="64"/>
      <c r="J596" s="64">
        <v>600</v>
      </c>
      <c r="K596" s="61"/>
      <c r="L596" s="61"/>
      <c r="M596" s="64">
        <v>600</v>
      </c>
      <c r="N596" s="64">
        <f>O596-M596</f>
        <v>-600</v>
      </c>
      <c r="O596" s="64"/>
      <c r="P596" s="64"/>
      <c r="Q596" s="64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109"/>
      <c r="AL596" s="109"/>
      <c r="AM596" s="109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  <c r="BH596" s="61"/>
      <c r="BI596" s="61"/>
      <c r="BJ596" s="61"/>
      <c r="BK596" s="61"/>
      <c r="BL596" s="61"/>
      <c r="BM596" s="61"/>
      <c r="BN596" s="61"/>
      <c r="BO596" s="61"/>
      <c r="BP596" s="61"/>
      <c r="BQ596" s="90"/>
      <c r="BR596" s="61"/>
      <c r="BS596" s="61"/>
      <c r="BT596" s="11"/>
      <c r="BU596" s="11"/>
      <c r="BV596" s="11"/>
      <c r="BW596" s="11"/>
    </row>
    <row r="597" spans="1:75" s="12" customFormat="1" ht="20.25" customHeight="1">
      <c r="A597" s="66" t="s">
        <v>14</v>
      </c>
      <c r="B597" s="72" t="s">
        <v>7</v>
      </c>
      <c r="C597" s="72" t="s">
        <v>135</v>
      </c>
      <c r="D597" s="73" t="s">
        <v>13</v>
      </c>
      <c r="E597" s="72" t="s">
        <v>21</v>
      </c>
      <c r="F597" s="64">
        <v>9373</v>
      </c>
      <c r="G597" s="64">
        <f>H597-F597</f>
        <v>177</v>
      </c>
      <c r="H597" s="64">
        <v>9550</v>
      </c>
      <c r="I597" s="64"/>
      <c r="J597" s="64">
        <v>9550</v>
      </c>
      <c r="K597" s="61"/>
      <c r="L597" s="61"/>
      <c r="M597" s="64">
        <v>9550</v>
      </c>
      <c r="N597" s="64">
        <f>O597-M597</f>
        <v>0</v>
      </c>
      <c r="O597" s="64">
        <v>9550</v>
      </c>
      <c r="P597" s="64"/>
      <c r="Q597" s="64">
        <v>9550</v>
      </c>
      <c r="R597" s="61"/>
      <c r="S597" s="61"/>
      <c r="T597" s="64">
        <f>O597+R597</f>
        <v>9550</v>
      </c>
      <c r="U597" s="64">
        <f>Q597+S597</f>
        <v>9550</v>
      </c>
      <c r="V597" s="61"/>
      <c r="W597" s="61"/>
      <c r="X597" s="64">
        <f>T597+V597</f>
        <v>9550</v>
      </c>
      <c r="Y597" s="64">
        <f>U597+W597</f>
        <v>9550</v>
      </c>
      <c r="Z597" s="61"/>
      <c r="AA597" s="64">
        <f>X597+Z597</f>
        <v>9550</v>
      </c>
      <c r="AB597" s="64">
        <f>Y597</f>
        <v>9550</v>
      </c>
      <c r="AC597" s="61"/>
      <c r="AD597" s="61"/>
      <c r="AE597" s="61"/>
      <c r="AF597" s="64">
        <f>AA597+AC597</f>
        <v>9550</v>
      </c>
      <c r="AG597" s="61"/>
      <c r="AH597" s="64">
        <f>AB597</f>
        <v>9550</v>
      </c>
      <c r="AI597" s="61"/>
      <c r="AJ597" s="61"/>
      <c r="AK597" s="64">
        <f>AF597+AI597</f>
        <v>9550</v>
      </c>
      <c r="AL597" s="64">
        <f>AG597</f>
        <v>0</v>
      </c>
      <c r="AM597" s="64">
        <f>AH597+AJ597</f>
        <v>9550</v>
      </c>
      <c r="AN597" s="64">
        <f>AO597-AM597</f>
        <v>1211</v>
      </c>
      <c r="AO597" s="64">
        <f>9550+1+1210</f>
        <v>10761</v>
      </c>
      <c r="AP597" s="64"/>
      <c r="AQ597" s="64">
        <f>9550+1+1210</f>
        <v>10761</v>
      </c>
      <c r="AR597" s="64"/>
      <c r="AS597" s="61"/>
      <c r="AT597" s="64">
        <f>AO597+AR597</f>
        <v>10761</v>
      </c>
      <c r="AU597" s="64">
        <f>AQ597+AS597</f>
        <v>10761</v>
      </c>
      <c r="AV597" s="61"/>
      <c r="AW597" s="61"/>
      <c r="AX597" s="64">
        <f>AT597+AV597</f>
        <v>10761</v>
      </c>
      <c r="AY597" s="64">
        <f>AU597</f>
        <v>10761</v>
      </c>
      <c r="AZ597" s="61"/>
      <c r="BA597" s="61"/>
      <c r="BB597" s="64">
        <f>AX597+AZ597</f>
        <v>10761</v>
      </c>
      <c r="BC597" s="64">
        <f>AY597+BA597</f>
        <v>10761</v>
      </c>
      <c r="BD597" s="61"/>
      <c r="BE597" s="61"/>
      <c r="BF597" s="64">
        <f>BB597+BD597</f>
        <v>10761</v>
      </c>
      <c r="BG597" s="64">
        <f>BC597+BE597</f>
        <v>10761</v>
      </c>
      <c r="BH597" s="61"/>
      <c r="BI597" s="61"/>
      <c r="BJ597" s="64">
        <f>BB597+BH597</f>
        <v>10761</v>
      </c>
      <c r="BK597" s="64">
        <f>BC597+BI597</f>
        <v>10761</v>
      </c>
      <c r="BL597" s="61"/>
      <c r="BM597" s="61"/>
      <c r="BN597" s="64">
        <f>BJ597+BL597</f>
        <v>10761</v>
      </c>
      <c r="BO597" s="64"/>
      <c r="BP597" s="64">
        <f>BK597+BM597</f>
        <v>10761</v>
      </c>
      <c r="BQ597" s="64">
        <f>BR597-BP597</f>
        <v>8099</v>
      </c>
      <c r="BR597" s="64">
        <v>18860</v>
      </c>
      <c r="BS597" s="64">
        <v>51626</v>
      </c>
      <c r="BT597" s="11"/>
      <c r="BU597" s="11"/>
      <c r="BV597" s="11"/>
      <c r="BW597" s="11"/>
    </row>
    <row r="598" spans="1:75" s="12" customFormat="1" ht="103.5" customHeight="1" hidden="1">
      <c r="A598" s="66" t="s">
        <v>469</v>
      </c>
      <c r="B598" s="72" t="s">
        <v>7</v>
      </c>
      <c r="C598" s="72" t="s">
        <v>135</v>
      </c>
      <c r="D598" s="73" t="s">
        <v>13</v>
      </c>
      <c r="E598" s="72" t="s">
        <v>384</v>
      </c>
      <c r="F598" s="64"/>
      <c r="G598" s="64"/>
      <c r="H598" s="64"/>
      <c r="I598" s="64"/>
      <c r="J598" s="64"/>
      <c r="K598" s="61"/>
      <c r="L598" s="61"/>
      <c r="M598" s="64"/>
      <c r="N598" s="64"/>
      <c r="O598" s="64"/>
      <c r="P598" s="64"/>
      <c r="Q598" s="64"/>
      <c r="R598" s="61"/>
      <c r="S598" s="61"/>
      <c r="T598" s="64"/>
      <c r="U598" s="64"/>
      <c r="V598" s="61"/>
      <c r="W598" s="61"/>
      <c r="X598" s="64"/>
      <c r="Y598" s="64"/>
      <c r="Z598" s="61"/>
      <c r="AA598" s="64"/>
      <c r="AB598" s="64"/>
      <c r="AC598" s="61"/>
      <c r="AD598" s="61"/>
      <c r="AE598" s="61"/>
      <c r="AF598" s="64"/>
      <c r="AG598" s="61"/>
      <c r="AH598" s="64"/>
      <c r="AI598" s="61"/>
      <c r="AJ598" s="61"/>
      <c r="AK598" s="64"/>
      <c r="AL598" s="64"/>
      <c r="AM598" s="64"/>
      <c r="AN598" s="64"/>
      <c r="AO598" s="64"/>
      <c r="AP598" s="64"/>
      <c r="AQ598" s="64"/>
      <c r="AR598" s="64"/>
      <c r="AS598" s="61"/>
      <c r="AT598" s="64"/>
      <c r="AU598" s="64"/>
      <c r="AV598" s="61"/>
      <c r="AW598" s="61"/>
      <c r="AX598" s="64"/>
      <c r="AY598" s="64"/>
      <c r="AZ598" s="61"/>
      <c r="BA598" s="61"/>
      <c r="BB598" s="64"/>
      <c r="BC598" s="64"/>
      <c r="BD598" s="61"/>
      <c r="BE598" s="61"/>
      <c r="BF598" s="64"/>
      <c r="BG598" s="64"/>
      <c r="BH598" s="61"/>
      <c r="BI598" s="61"/>
      <c r="BJ598" s="64"/>
      <c r="BK598" s="64"/>
      <c r="BL598" s="61"/>
      <c r="BM598" s="61"/>
      <c r="BN598" s="64"/>
      <c r="BO598" s="64"/>
      <c r="BP598" s="64"/>
      <c r="BQ598" s="64">
        <f>BR598-BP598</f>
        <v>0</v>
      </c>
      <c r="BR598" s="64"/>
      <c r="BS598" s="64"/>
      <c r="BT598" s="11"/>
      <c r="BU598" s="11"/>
      <c r="BV598" s="11"/>
      <c r="BW598" s="11"/>
    </row>
    <row r="599" spans="1:75" s="12" customFormat="1" ht="33.75" customHeight="1" hidden="1">
      <c r="A599" s="66" t="s">
        <v>331</v>
      </c>
      <c r="B599" s="72" t="s">
        <v>7</v>
      </c>
      <c r="C599" s="72" t="s">
        <v>135</v>
      </c>
      <c r="D599" s="73" t="s">
        <v>332</v>
      </c>
      <c r="E599" s="72"/>
      <c r="F599" s="64"/>
      <c r="G599" s="64"/>
      <c r="H599" s="64"/>
      <c r="I599" s="64"/>
      <c r="J599" s="64"/>
      <c r="K599" s="61"/>
      <c r="L599" s="61"/>
      <c r="M599" s="64"/>
      <c r="N599" s="64"/>
      <c r="O599" s="64"/>
      <c r="P599" s="64"/>
      <c r="Q599" s="64"/>
      <c r="R599" s="61"/>
      <c r="S599" s="61"/>
      <c r="T599" s="64"/>
      <c r="U599" s="64"/>
      <c r="V599" s="61"/>
      <c r="W599" s="61"/>
      <c r="X599" s="64"/>
      <c r="Y599" s="64"/>
      <c r="Z599" s="61"/>
      <c r="AA599" s="64"/>
      <c r="AB599" s="64"/>
      <c r="AC599" s="61"/>
      <c r="AD599" s="61"/>
      <c r="AE599" s="61"/>
      <c r="AF599" s="64"/>
      <c r="AG599" s="61"/>
      <c r="AH599" s="64"/>
      <c r="AI599" s="61"/>
      <c r="AJ599" s="61"/>
      <c r="AK599" s="64"/>
      <c r="AL599" s="64"/>
      <c r="AM599" s="64"/>
      <c r="AN599" s="64">
        <f aca="true" t="shared" si="455" ref="AN599:AQ600">AN600</f>
        <v>0</v>
      </c>
      <c r="AO599" s="64">
        <f t="shared" si="455"/>
        <v>0</v>
      </c>
      <c r="AP599" s="64">
        <f t="shared" si="455"/>
        <v>0</v>
      </c>
      <c r="AQ599" s="64">
        <f t="shared" si="455"/>
        <v>0</v>
      </c>
      <c r="AR599" s="64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  <c r="BJ599" s="61"/>
      <c r="BK599" s="61"/>
      <c r="BL599" s="61"/>
      <c r="BM599" s="61"/>
      <c r="BN599" s="61"/>
      <c r="BO599" s="61"/>
      <c r="BP599" s="61"/>
      <c r="BQ599" s="90"/>
      <c r="BR599" s="61"/>
      <c r="BS599" s="61"/>
      <c r="BT599" s="11"/>
      <c r="BU599" s="11"/>
      <c r="BV599" s="11"/>
      <c r="BW599" s="11"/>
    </row>
    <row r="600" spans="1:75" s="12" customFormat="1" ht="99.75" customHeight="1" hidden="1">
      <c r="A600" s="66" t="s">
        <v>329</v>
      </c>
      <c r="B600" s="72" t="s">
        <v>7</v>
      </c>
      <c r="C600" s="72" t="s">
        <v>135</v>
      </c>
      <c r="D600" s="73" t="s">
        <v>330</v>
      </c>
      <c r="E600" s="72"/>
      <c r="F600" s="64"/>
      <c r="G600" s="64"/>
      <c r="H600" s="64"/>
      <c r="I600" s="64"/>
      <c r="J600" s="64"/>
      <c r="K600" s="61"/>
      <c r="L600" s="61"/>
      <c r="M600" s="64"/>
      <c r="N600" s="64"/>
      <c r="O600" s="64"/>
      <c r="P600" s="64"/>
      <c r="Q600" s="64"/>
      <c r="R600" s="61"/>
      <c r="S600" s="61"/>
      <c r="T600" s="64"/>
      <c r="U600" s="64"/>
      <c r="V600" s="61"/>
      <c r="W600" s="61"/>
      <c r="X600" s="64"/>
      <c r="Y600" s="64"/>
      <c r="Z600" s="61"/>
      <c r="AA600" s="64"/>
      <c r="AB600" s="64"/>
      <c r="AC600" s="61"/>
      <c r="AD600" s="61"/>
      <c r="AE600" s="61"/>
      <c r="AF600" s="64"/>
      <c r="AG600" s="61"/>
      <c r="AH600" s="64"/>
      <c r="AI600" s="61"/>
      <c r="AJ600" s="61"/>
      <c r="AK600" s="64"/>
      <c r="AL600" s="64"/>
      <c r="AM600" s="64"/>
      <c r="AN600" s="64">
        <f t="shared" si="455"/>
        <v>0</v>
      </c>
      <c r="AO600" s="64">
        <f t="shared" si="455"/>
        <v>0</v>
      </c>
      <c r="AP600" s="64">
        <f t="shared" si="455"/>
        <v>0</v>
      </c>
      <c r="AQ600" s="64">
        <f t="shared" si="455"/>
        <v>0</v>
      </c>
      <c r="AR600" s="64"/>
      <c r="AS600" s="61"/>
      <c r="AT600" s="61"/>
      <c r="AU600" s="61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  <c r="BG600" s="61"/>
      <c r="BH600" s="61"/>
      <c r="BI600" s="61"/>
      <c r="BJ600" s="61"/>
      <c r="BK600" s="61"/>
      <c r="BL600" s="61"/>
      <c r="BM600" s="61"/>
      <c r="BN600" s="61"/>
      <c r="BO600" s="61"/>
      <c r="BP600" s="61"/>
      <c r="BQ600" s="90"/>
      <c r="BR600" s="61"/>
      <c r="BS600" s="61"/>
      <c r="BT600" s="11"/>
      <c r="BU600" s="11"/>
      <c r="BV600" s="11"/>
      <c r="BW600" s="11"/>
    </row>
    <row r="601" spans="1:75" s="12" customFormat="1" ht="18.75" customHeight="1" hidden="1">
      <c r="A601" s="66" t="s">
        <v>14</v>
      </c>
      <c r="B601" s="72" t="s">
        <v>7</v>
      </c>
      <c r="C601" s="72" t="s">
        <v>135</v>
      </c>
      <c r="D601" s="73" t="s">
        <v>330</v>
      </c>
      <c r="E601" s="72" t="s">
        <v>21</v>
      </c>
      <c r="F601" s="64"/>
      <c r="G601" s="64"/>
      <c r="H601" s="64"/>
      <c r="I601" s="64"/>
      <c r="J601" s="64"/>
      <c r="K601" s="61"/>
      <c r="L601" s="61"/>
      <c r="M601" s="64"/>
      <c r="N601" s="64"/>
      <c r="O601" s="64"/>
      <c r="P601" s="64"/>
      <c r="Q601" s="64"/>
      <c r="R601" s="61"/>
      <c r="S601" s="61"/>
      <c r="T601" s="64"/>
      <c r="U601" s="64"/>
      <c r="V601" s="61"/>
      <c r="W601" s="61"/>
      <c r="X601" s="64"/>
      <c r="Y601" s="64"/>
      <c r="Z601" s="61"/>
      <c r="AA601" s="64"/>
      <c r="AB601" s="64"/>
      <c r="AC601" s="61"/>
      <c r="AD601" s="61"/>
      <c r="AE601" s="61"/>
      <c r="AF601" s="64"/>
      <c r="AG601" s="61"/>
      <c r="AH601" s="64"/>
      <c r="AI601" s="61"/>
      <c r="AJ601" s="61"/>
      <c r="AK601" s="64"/>
      <c r="AL601" s="64"/>
      <c r="AM601" s="64"/>
      <c r="AN601" s="64">
        <f>AO601-AM601</f>
        <v>0</v>
      </c>
      <c r="AO601" s="64"/>
      <c r="AP601" s="64"/>
      <c r="AQ601" s="64"/>
      <c r="AR601" s="64"/>
      <c r="AS601" s="61"/>
      <c r="AT601" s="61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  <c r="BH601" s="61"/>
      <c r="BI601" s="61"/>
      <c r="BJ601" s="61"/>
      <c r="BK601" s="61"/>
      <c r="BL601" s="61"/>
      <c r="BM601" s="61"/>
      <c r="BN601" s="61"/>
      <c r="BO601" s="61"/>
      <c r="BP601" s="61"/>
      <c r="BQ601" s="90"/>
      <c r="BR601" s="61"/>
      <c r="BS601" s="61"/>
      <c r="BT601" s="11"/>
      <c r="BU601" s="11"/>
      <c r="BV601" s="11"/>
      <c r="BW601" s="11"/>
    </row>
    <row r="602" spans="1:75" s="12" customFormat="1" ht="21.75" customHeight="1">
      <c r="A602" s="66" t="s">
        <v>203</v>
      </c>
      <c r="B602" s="72" t="s">
        <v>7</v>
      </c>
      <c r="C602" s="72" t="s">
        <v>135</v>
      </c>
      <c r="D602" s="73" t="s">
        <v>202</v>
      </c>
      <c r="E602" s="72"/>
      <c r="F602" s="64"/>
      <c r="G602" s="64"/>
      <c r="H602" s="64"/>
      <c r="I602" s="64"/>
      <c r="J602" s="64"/>
      <c r="K602" s="61"/>
      <c r="L602" s="61"/>
      <c r="M602" s="64"/>
      <c r="N602" s="64"/>
      <c r="O602" s="64"/>
      <c r="P602" s="64"/>
      <c r="Q602" s="64"/>
      <c r="R602" s="61"/>
      <c r="S602" s="61"/>
      <c r="T602" s="64"/>
      <c r="U602" s="64"/>
      <c r="V602" s="61"/>
      <c r="W602" s="61"/>
      <c r="X602" s="64"/>
      <c r="Y602" s="64"/>
      <c r="Z602" s="61"/>
      <c r="AA602" s="64">
        <f aca="true" t="shared" si="456" ref="AA602:AP603">AA603</f>
        <v>0</v>
      </c>
      <c r="AB602" s="64">
        <f t="shared" si="456"/>
        <v>0</v>
      </c>
      <c r="AC602" s="61">
        <f t="shared" si="456"/>
        <v>7705</v>
      </c>
      <c r="AD602" s="61">
        <f t="shared" si="456"/>
        <v>0</v>
      </c>
      <c r="AE602" s="61">
        <f t="shared" si="456"/>
        <v>7705</v>
      </c>
      <c r="AF602" s="64">
        <f t="shared" si="456"/>
        <v>7705</v>
      </c>
      <c r="AG602" s="61">
        <f t="shared" si="456"/>
        <v>0</v>
      </c>
      <c r="AH602" s="64">
        <f t="shared" si="456"/>
        <v>7705</v>
      </c>
      <c r="AI602" s="64">
        <f t="shared" si="456"/>
        <v>0</v>
      </c>
      <c r="AJ602" s="64">
        <f t="shared" si="456"/>
        <v>0</v>
      </c>
      <c r="AK602" s="64">
        <f t="shared" si="456"/>
        <v>7705</v>
      </c>
      <c r="AL602" s="64">
        <f t="shared" si="456"/>
        <v>0</v>
      </c>
      <c r="AM602" s="64">
        <f t="shared" si="456"/>
        <v>7705</v>
      </c>
      <c r="AN602" s="64">
        <f t="shared" si="456"/>
        <v>9232</v>
      </c>
      <c r="AO602" s="64">
        <f t="shared" si="456"/>
        <v>16937</v>
      </c>
      <c r="AP602" s="64">
        <f t="shared" si="456"/>
        <v>0</v>
      </c>
      <c r="AQ602" s="64">
        <f aca="true" t="shared" si="457" ref="AN602:BC603">AQ603</f>
        <v>16937</v>
      </c>
      <c r="AR602" s="64">
        <f t="shared" si="457"/>
        <v>0</v>
      </c>
      <c r="AS602" s="64">
        <f t="shared" si="457"/>
        <v>0</v>
      </c>
      <c r="AT602" s="64">
        <f t="shared" si="457"/>
        <v>16937</v>
      </c>
      <c r="AU602" s="64">
        <f t="shared" si="457"/>
        <v>16937</v>
      </c>
      <c r="AV602" s="64">
        <f t="shared" si="457"/>
        <v>0</v>
      </c>
      <c r="AW602" s="64">
        <f t="shared" si="457"/>
        <v>0</v>
      </c>
      <c r="AX602" s="64">
        <f t="shared" si="457"/>
        <v>16937</v>
      </c>
      <c r="AY602" s="64">
        <f t="shared" si="457"/>
        <v>16937</v>
      </c>
      <c r="AZ602" s="64">
        <f t="shared" si="457"/>
        <v>0</v>
      </c>
      <c r="BA602" s="64">
        <f t="shared" si="457"/>
        <v>0</v>
      </c>
      <c r="BB602" s="64">
        <f t="shared" si="457"/>
        <v>16937</v>
      </c>
      <c r="BC602" s="64">
        <f t="shared" si="457"/>
        <v>16937</v>
      </c>
      <c r="BD602" s="61"/>
      <c r="BE602" s="61"/>
      <c r="BF602" s="64">
        <f aca="true" t="shared" si="458" ref="BF602:BS603">BF603</f>
        <v>16937</v>
      </c>
      <c r="BG602" s="64">
        <f t="shared" si="458"/>
        <v>16937</v>
      </c>
      <c r="BH602" s="64">
        <f t="shared" si="458"/>
        <v>0</v>
      </c>
      <c r="BI602" s="64">
        <f t="shared" si="458"/>
        <v>0</v>
      </c>
      <c r="BJ602" s="64">
        <f t="shared" si="458"/>
        <v>16937</v>
      </c>
      <c r="BK602" s="64">
        <f t="shared" si="458"/>
        <v>16937</v>
      </c>
      <c r="BL602" s="64">
        <f t="shared" si="458"/>
        <v>0</v>
      </c>
      <c r="BM602" s="64">
        <f t="shared" si="458"/>
        <v>0</v>
      </c>
      <c r="BN602" s="64">
        <f t="shared" si="458"/>
        <v>16937</v>
      </c>
      <c r="BO602" s="64"/>
      <c r="BP602" s="64">
        <f t="shared" si="458"/>
        <v>16937</v>
      </c>
      <c r="BQ602" s="64">
        <f t="shared" si="458"/>
        <v>-16937</v>
      </c>
      <c r="BR602" s="64">
        <f t="shared" si="458"/>
        <v>0</v>
      </c>
      <c r="BS602" s="64">
        <f t="shared" si="458"/>
        <v>0</v>
      </c>
      <c r="BT602" s="11"/>
      <c r="BU602" s="11"/>
      <c r="BV602" s="11"/>
      <c r="BW602" s="11"/>
    </row>
    <row r="603" spans="1:75" s="12" customFormat="1" ht="89.25" customHeight="1">
      <c r="A603" s="66" t="s">
        <v>487</v>
      </c>
      <c r="B603" s="72" t="s">
        <v>7</v>
      </c>
      <c r="C603" s="72" t="s">
        <v>135</v>
      </c>
      <c r="D603" s="73" t="s">
        <v>303</v>
      </c>
      <c r="E603" s="72"/>
      <c r="F603" s="64"/>
      <c r="G603" s="64"/>
      <c r="H603" s="64"/>
      <c r="I603" s="64"/>
      <c r="J603" s="64"/>
      <c r="K603" s="61"/>
      <c r="L603" s="61"/>
      <c r="M603" s="64"/>
      <c r="N603" s="64"/>
      <c r="O603" s="64"/>
      <c r="P603" s="64"/>
      <c r="Q603" s="64"/>
      <c r="R603" s="61"/>
      <c r="S603" s="61"/>
      <c r="T603" s="64"/>
      <c r="U603" s="64"/>
      <c r="V603" s="61"/>
      <c r="W603" s="61"/>
      <c r="X603" s="64"/>
      <c r="Y603" s="64"/>
      <c r="Z603" s="61"/>
      <c r="AA603" s="64">
        <f t="shared" si="456"/>
        <v>0</v>
      </c>
      <c r="AB603" s="64">
        <f t="shared" si="456"/>
        <v>0</v>
      </c>
      <c r="AC603" s="61">
        <f t="shared" si="456"/>
        <v>7705</v>
      </c>
      <c r="AD603" s="61">
        <f t="shared" si="456"/>
        <v>0</v>
      </c>
      <c r="AE603" s="61">
        <f t="shared" si="456"/>
        <v>7705</v>
      </c>
      <c r="AF603" s="64">
        <f t="shared" si="456"/>
        <v>7705</v>
      </c>
      <c r="AG603" s="61">
        <f t="shared" si="456"/>
        <v>0</v>
      </c>
      <c r="AH603" s="64">
        <f t="shared" si="456"/>
        <v>7705</v>
      </c>
      <c r="AI603" s="64">
        <f t="shared" si="456"/>
        <v>0</v>
      </c>
      <c r="AJ603" s="64">
        <f t="shared" si="456"/>
        <v>0</v>
      </c>
      <c r="AK603" s="64">
        <f t="shared" si="456"/>
        <v>7705</v>
      </c>
      <c r="AL603" s="64">
        <f t="shared" si="456"/>
        <v>0</v>
      </c>
      <c r="AM603" s="64">
        <f t="shared" si="456"/>
        <v>7705</v>
      </c>
      <c r="AN603" s="64">
        <f t="shared" si="457"/>
        <v>9232</v>
      </c>
      <c r="AO603" s="64">
        <f t="shared" si="457"/>
        <v>16937</v>
      </c>
      <c r="AP603" s="64">
        <f t="shared" si="457"/>
        <v>0</v>
      </c>
      <c r="AQ603" s="64">
        <f t="shared" si="457"/>
        <v>16937</v>
      </c>
      <c r="AR603" s="64">
        <f t="shared" si="457"/>
        <v>0</v>
      </c>
      <c r="AS603" s="64">
        <f t="shared" si="457"/>
        <v>0</v>
      </c>
      <c r="AT603" s="64">
        <f t="shared" si="457"/>
        <v>16937</v>
      </c>
      <c r="AU603" s="64">
        <f t="shared" si="457"/>
        <v>16937</v>
      </c>
      <c r="AV603" s="64">
        <f t="shared" si="457"/>
        <v>0</v>
      </c>
      <c r="AW603" s="64">
        <f t="shared" si="457"/>
        <v>0</v>
      </c>
      <c r="AX603" s="64">
        <f t="shared" si="457"/>
        <v>16937</v>
      </c>
      <c r="AY603" s="64">
        <f t="shared" si="457"/>
        <v>16937</v>
      </c>
      <c r="AZ603" s="64">
        <f t="shared" si="457"/>
        <v>0</v>
      </c>
      <c r="BA603" s="64">
        <f t="shared" si="457"/>
        <v>0</v>
      </c>
      <c r="BB603" s="64">
        <f t="shared" si="457"/>
        <v>16937</v>
      </c>
      <c r="BC603" s="64">
        <f t="shared" si="457"/>
        <v>16937</v>
      </c>
      <c r="BD603" s="61"/>
      <c r="BE603" s="61"/>
      <c r="BF603" s="64">
        <f t="shared" si="458"/>
        <v>16937</v>
      </c>
      <c r="BG603" s="64">
        <f t="shared" si="458"/>
        <v>16937</v>
      </c>
      <c r="BH603" s="64">
        <f t="shared" si="458"/>
        <v>0</v>
      </c>
      <c r="BI603" s="64">
        <f t="shared" si="458"/>
        <v>0</v>
      </c>
      <c r="BJ603" s="64">
        <f t="shared" si="458"/>
        <v>16937</v>
      </c>
      <c r="BK603" s="64">
        <f t="shared" si="458"/>
        <v>16937</v>
      </c>
      <c r="BL603" s="64">
        <f t="shared" si="458"/>
        <v>0</v>
      </c>
      <c r="BM603" s="64">
        <f t="shared" si="458"/>
        <v>0</v>
      </c>
      <c r="BN603" s="64">
        <f t="shared" si="458"/>
        <v>16937</v>
      </c>
      <c r="BO603" s="64"/>
      <c r="BP603" s="64">
        <f t="shared" si="458"/>
        <v>16937</v>
      </c>
      <c r="BQ603" s="64">
        <f t="shared" si="458"/>
        <v>-16937</v>
      </c>
      <c r="BR603" s="64">
        <f t="shared" si="458"/>
        <v>0</v>
      </c>
      <c r="BS603" s="64">
        <f t="shared" si="458"/>
        <v>0</v>
      </c>
      <c r="BT603" s="11"/>
      <c r="BU603" s="11"/>
      <c r="BV603" s="11"/>
      <c r="BW603" s="11"/>
    </row>
    <row r="604" spans="1:75" s="12" customFormat="1" ht="27" customHeight="1">
      <c r="A604" s="66" t="s">
        <v>14</v>
      </c>
      <c r="B604" s="72" t="s">
        <v>7</v>
      </c>
      <c r="C604" s="72" t="s">
        <v>135</v>
      </c>
      <c r="D604" s="73" t="s">
        <v>303</v>
      </c>
      <c r="E604" s="72" t="s">
        <v>21</v>
      </c>
      <c r="F604" s="64"/>
      <c r="G604" s="64"/>
      <c r="H604" s="64"/>
      <c r="I604" s="64"/>
      <c r="J604" s="64"/>
      <c r="K604" s="61"/>
      <c r="L604" s="61"/>
      <c r="M604" s="64"/>
      <c r="N604" s="64"/>
      <c r="O604" s="64"/>
      <c r="P604" s="64"/>
      <c r="Q604" s="64"/>
      <c r="R604" s="61"/>
      <c r="S604" s="61"/>
      <c r="T604" s="64"/>
      <c r="U604" s="64"/>
      <c r="V604" s="61"/>
      <c r="W604" s="61"/>
      <c r="X604" s="64"/>
      <c r="Y604" s="64"/>
      <c r="Z604" s="61"/>
      <c r="AA604" s="64"/>
      <c r="AB604" s="64"/>
      <c r="AC604" s="61">
        <v>7705</v>
      </c>
      <c r="AD604" s="61"/>
      <c r="AE604" s="61">
        <v>7705</v>
      </c>
      <c r="AF604" s="64">
        <f>AA604+AC604</f>
        <v>7705</v>
      </c>
      <c r="AG604" s="61"/>
      <c r="AH604" s="64">
        <f>AB604+AE604</f>
        <v>7705</v>
      </c>
      <c r="AI604" s="61"/>
      <c r="AJ604" s="61"/>
      <c r="AK604" s="64">
        <f>AF604+AI604</f>
        <v>7705</v>
      </c>
      <c r="AL604" s="64">
        <f>AG604</f>
        <v>0</v>
      </c>
      <c r="AM604" s="64">
        <f>AH604+AJ604</f>
        <v>7705</v>
      </c>
      <c r="AN604" s="64">
        <f>AO604-AM604</f>
        <v>9232</v>
      </c>
      <c r="AO604" s="64">
        <v>16937</v>
      </c>
      <c r="AP604" s="64"/>
      <c r="AQ604" s="64">
        <v>16937</v>
      </c>
      <c r="AR604" s="64"/>
      <c r="AS604" s="61"/>
      <c r="AT604" s="64">
        <f>AO604+AR604</f>
        <v>16937</v>
      </c>
      <c r="AU604" s="64">
        <f>AQ604+AS604</f>
        <v>16937</v>
      </c>
      <c r="AV604" s="61"/>
      <c r="AW604" s="61"/>
      <c r="AX604" s="64">
        <f>AT604+AV604</f>
        <v>16937</v>
      </c>
      <c r="AY604" s="64">
        <f>AU604</f>
        <v>16937</v>
      </c>
      <c r="AZ604" s="61"/>
      <c r="BA604" s="61"/>
      <c r="BB604" s="64">
        <f>AX604+AZ604</f>
        <v>16937</v>
      </c>
      <c r="BC604" s="64">
        <f>AY604+BA604</f>
        <v>16937</v>
      </c>
      <c r="BD604" s="61"/>
      <c r="BE604" s="61"/>
      <c r="BF604" s="64">
        <f>BB604+BD604</f>
        <v>16937</v>
      </c>
      <c r="BG604" s="64">
        <f>BC604+BE604</f>
        <v>16937</v>
      </c>
      <c r="BH604" s="61"/>
      <c r="BI604" s="61"/>
      <c r="BJ604" s="64">
        <f>BB604+BH604</f>
        <v>16937</v>
      </c>
      <c r="BK604" s="64">
        <f>BC604+BI604</f>
        <v>16937</v>
      </c>
      <c r="BL604" s="61"/>
      <c r="BM604" s="61"/>
      <c r="BN604" s="64">
        <f>BJ604+BL604</f>
        <v>16937</v>
      </c>
      <c r="BO604" s="64"/>
      <c r="BP604" s="64">
        <f>BK604+BM604</f>
        <v>16937</v>
      </c>
      <c r="BQ604" s="64">
        <f>BR604-BP604</f>
        <v>-16937</v>
      </c>
      <c r="BR604" s="61"/>
      <c r="BS604" s="61"/>
      <c r="BT604" s="11"/>
      <c r="BU604" s="11"/>
      <c r="BV604" s="11"/>
      <c r="BW604" s="11"/>
    </row>
    <row r="605" spans="1:75" s="27" customFormat="1" ht="36" customHeight="1">
      <c r="A605" s="66" t="s">
        <v>124</v>
      </c>
      <c r="B605" s="72" t="s">
        <v>7</v>
      </c>
      <c r="C605" s="72" t="s">
        <v>135</v>
      </c>
      <c r="D605" s="73" t="s">
        <v>125</v>
      </c>
      <c r="E605" s="72"/>
      <c r="F605" s="74" t="e">
        <f>#REF!+#REF!</f>
        <v>#REF!</v>
      </c>
      <c r="G605" s="74" t="e">
        <f>#REF!+#REF!</f>
        <v>#REF!</v>
      </c>
      <c r="H605" s="74" t="e">
        <f>#REF!+#REF!</f>
        <v>#REF!</v>
      </c>
      <c r="I605" s="74" t="e">
        <f>#REF!+#REF!</f>
        <v>#REF!</v>
      </c>
      <c r="J605" s="74" t="e">
        <f>#REF!+#REF!</f>
        <v>#REF!</v>
      </c>
      <c r="K605" s="74" t="e">
        <f>#REF!+#REF!</f>
        <v>#REF!</v>
      </c>
      <c r="L605" s="74" t="e">
        <f>#REF!+#REF!</f>
        <v>#REF!</v>
      </c>
      <c r="M605" s="74" t="e">
        <f>#REF!+#REF!</f>
        <v>#REF!</v>
      </c>
      <c r="N605" s="74" t="e">
        <f>#REF!+#REF!+N606+N613+N610</f>
        <v>#REF!</v>
      </c>
      <c r="O605" s="74" t="e">
        <f>#REF!+#REF!+O606+O613+O610</f>
        <v>#REF!</v>
      </c>
      <c r="P605" s="74" t="e">
        <f>#REF!+#REF!+P606+P613+P610</f>
        <v>#REF!</v>
      </c>
      <c r="Q605" s="74" t="e">
        <f>#REF!+#REF!+Q606+Q613+Q610</f>
        <v>#REF!</v>
      </c>
      <c r="R605" s="74" t="e">
        <f>#REF!+#REF!+R606+R613+R610</f>
        <v>#REF!</v>
      </c>
      <c r="S605" s="74" t="e">
        <f>#REF!+#REF!+S606+S613+S610</f>
        <v>#REF!</v>
      </c>
      <c r="T605" s="74" t="e">
        <f>#REF!+#REF!+T606+T613+T610</f>
        <v>#REF!</v>
      </c>
      <c r="U605" s="74" t="e">
        <f>#REF!+#REF!+U606+U613+U610</f>
        <v>#REF!</v>
      </c>
      <c r="V605" s="74" t="e">
        <f>#REF!+#REF!+V606+V613+V610</f>
        <v>#REF!</v>
      </c>
      <c r="W605" s="74" t="e">
        <f>#REF!+#REF!+W606+W613+W610</f>
        <v>#REF!</v>
      </c>
      <c r="X605" s="74" t="e">
        <f>#REF!+#REF!+X606+X613+X610</f>
        <v>#REF!</v>
      </c>
      <c r="Y605" s="74" t="e">
        <f>#REF!+#REF!+Y606+Y613+Y610</f>
        <v>#REF!</v>
      </c>
      <c r="Z605" s="74" t="e">
        <f>#REF!+#REF!+Z606+Z613+Z610</f>
        <v>#REF!</v>
      </c>
      <c r="AA605" s="74" t="e">
        <f>#REF!+#REF!+AA606+AA613+AA610</f>
        <v>#REF!</v>
      </c>
      <c r="AB605" s="74" t="e">
        <f>#REF!+#REF!+AB606+AB613+AB610</f>
        <v>#REF!</v>
      </c>
      <c r="AC605" s="74" t="e">
        <f>#REF!+#REF!+AC606+AC613+AC610</f>
        <v>#REF!</v>
      </c>
      <c r="AD605" s="74" t="e">
        <f>#REF!+#REF!+AD606+AD613+AD610</f>
        <v>#REF!</v>
      </c>
      <c r="AE605" s="74" t="e">
        <f>#REF!+#REF!+AE606+AE613+AE610</f>
        <v>#REF!</v>
      </c>
      <c r="AF605" s="74" t="e">
        <f>#REF!+#REF!+AF606+AF613+AF610</f>
        <v>#REF!</v>
      </c>
      <c r="AG605" s="74" t="e">
        <f>#REF!+#REF!+AG606+AG613+AG610</f>
        <v>#REF!</v>
      </c>
      <c r="AH605" s="74" t="e">
        <f>#REF!+#REF!+AH606+AH613+AH610</f>
        <v>#REF!</v>
      </c>
      <c r="AI605" s="74" t="e">
        <f>#REF!+#REF!+AI606+AI613+AI610</f>
        <v>#REF!</v>
      </c>
      <c r="AJ605" s="74" t="e">
        <f>#REF!+#REF!+AJ606+AJ613+AJ610</f>
        <v>#REF!</v>
      </c>
      <c r="AK605" s="74" t="e">
        <f>#REF!+#REF!+AK606+AK613+AK610</f>
        <v>#REF!</v>
      </c>
      <c r="AL605" s="74" t="e">
        <f>#REF!+#REF!+AL606+AL613+AL610</f>
        <v>#REF!</v>
      </c>
      <c r="AM605" s="74" t="e">
        <f>#REF!+#REF!+AM606+AM613+AM610</f>
        <v>#REF!</v>
      </c>
      <c r="AN605" s="74" t="e">
        <f>#REF!+#REF!+AN606+AN613+AN610</f>
        <v>#REF!</v>
      </c>
      <c r="AO605" s="74" t="e">
        <f>#REF!+#REF!+AO606+AO613+AO610</f>
        <v>#REF!</v>
      </c>
      <c r="AP605" s="74" t="e">
        <f>#REF!+#REF!+AP606+AP613+AP610</f>
        <v>#REF!</v>
      </c>
      <c r="AQ605" s="74" t="e">
        <f>#REF!+#REF!+AQ606+AQ613+AQ610</f>
        <v>#REF!</v>
      </c>
      <c r="AR605" s="74" t="e">
        <f>#REF!+#REF!+AR606+AR613+AR610</f>
        <v>#REF!</v>
      </c>
      <c r="AS605" s="74" t="e">
        <f>#REF!+#REF!+AS606+AS613+AS610</f>
        <v>#REF!</v>
      </c>
      <c r="AT605" s="74" t="e">
        <f>#REF!+#REF!+AT606+AT613+AT610</f>
        <v>#REF!</v>
      </c>
      <c r="AU605" s="74" t="e">
        <f>#REF!+#REF!+AU606+AU613+AU610</f>
        <v>#REF!</v>
      </c>
      <c r="AV605" s="148"/>
      <c r="AW605" s="148"/>
      <c r="AX605" s="74" t="e">
        <f>#REF!+#REF!+AX606+AX613+AX610</f>
        <v>#REF!</v>
      </c>
      <c r="AY605" s="74" t="e">
        <f>#REF!+#REF!+AY606+AY613+AY610</f>
        <v>#REF!</v>
      </c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  <c r="BQ605" s="64">
        <f>BQ606+BQ610</f>
        <v>30174</v>
      </c>
      <c r="BR605" s="64">
        <f>BR606+BR610</f>
        <v>30174</v>
      </c>
      <c r="BS605" s="64">
        <f>BS606+BS610</f>
        <v>30099</v>
      </c>
      <c r="BT605" s="26"/>
      <c r="BU605" s="26"/>
      <c r="BV605" s="26"/>
      <c r="BW605" s="26"/>
    </row>
    <row r="606" spans="1:75" s="12" customFormat="1" ht="73.5" customHeight="1">
      <c r="A606" s="66" t="s">
        <v>402</v>
      </c>
      <c r="B606" s="72" t="s">
        <v>7</v>
      </c>
      <c r="C606" s="72" t="s">
        <v>135</v>
      </c>
      <c r="D606" s="73" t="s">
        <v>264</v>
      </c>
      <c r="E606" s="72"/>
      <c r="F606" s="64"/>
      <c r="G606" s="64"/>
      <c r="H606" s="64"/>
      <c r="I606" s="64"/>
      <c r="J606" s="64"/>
      <c r="K606" s="61"/>
      <c r="L606" s="61"/>
      <c r="M606" s="64"/>
      <c r="N606" s="64" t="e">
        <f aca="true" t="shared" si="459" ref="N606:AY606">N607</f>
        <v>#REF!</v>
      </c>
      <c r="O606" s="64" t="e">
        <f t="shared" si="459"/>
        <v>#REF!</v>
      </c>
      <c r="P606" s="64" t="e">
        <f t="shared" si="459"/>
        <v>#REF!</v>
      </c>
      <c r="Q606" s="64" t="e">
        <f t="shared" si="459"/>
        <v>#REF!</v>
      </c>
      <c r="R606" s="64" t="e">
        <f t="shared" si="459"/>
        <v>#REF!</v>
      </c>
      <c r="S606" s="64" t="e">
        <f t="shared" si="459"/>
        <v>#REF!</v>
      </c>
      <c r="T606" s="64" t="e">
        <f t="shared" si="459"/>
        <v>#REF!</v>
      </c>
      <c r="U606" s="64" t="e">
        <f t="shared" si="459"/>
        <v>#REF!</v>
      </c>
      <c r="V606" s="64" t="e">
        <f t="shared" si="459"/>
        <v>#REF!</v>
      </c>
      <c r="W606" s="64" t="e">
        <f t="shared" si="459"/>
        <v>#REF!</v>
      </c>
      <c r="X606" s="64" t="e">
        <f t="shared" si="459"/>
        <v>#REF!</v>
      </c>
      <c r="Y606" s="64" t="e">
        <f t="shared" si="459"/>
        <v>#REF!</v>
      </c>
      <c r="Z606" s="64" t="e">
        <f t="shared" si="459"/>
        <v>#REF!</v>
      </c>
      <c r="AA606" s="64" t="e">
        <f t="shared" si="459"/>
        <v>#REF!</v>
      </c>
      <c r="AB606" s="64" t="e">
        <f t="shared" si="459"/>
        <v>#REF!</v>
      </c>
      <c r="AC606" s="64" t="e">
        <f t="shared" si="459"/>
        <v>#REF!</v>
      </c>
      <c r="AD606" s="64" t="e">
        <f t="shared" si="459"/>
        <v>#REF!</v>
      </c>
      <c r="AE606" s="64"/>
      <c r="AF606" s="64" t="e">
        <f t="shared" si="459"/>
        <v>#REF!</v>
      </c>
      <c r="AG606" s="64" t="e">
        <f t="shared" si="459"/>
        <v>#REF!</v>
      </c>
      <c r="AH606" s="64" t="e">
        <f t="shared" si="459"/>
        <v>#REF!</v>
      </c>
      <c r="AI606" s="64" t="e">
        <f t="shared" si="459"/>
        <v>#REF!</v>
      </c>
      <c r="AJ606" s="64" t="e">
        <f t="shared" si="459"/>
        <v>#REF!</v>
      </c>
      <c r="AK606" s="64" t="e">
        <f t="shared" si="459"/>
        <v>#REF!</v>
      </c>
      <c r="AL606" s="64" t="e">
        <f t="shared" si="459"/>
        <v>#REF!</v>
      </c>
      <c r="AM606" s="64" t="e">
        <f t="shared" si="459"/>
        <v>#REF!</v>
      </c>
      <c r="AN606" s="64" t="e">
        <f t="shared" si="459"/>
        <v>#REF!</v>
      </c>
      <c r="AO606" s="64" t="e">
        <f t="shared" si="459"/>
        <v>#REF!</v>
      </c>
      <c r="AP606" s="64" t="e">
        <f t="shared" si="459"/>
        <v>#REF!</v>
      </c>
      <c r="AQ606" s="64" t="e">
        <f t="shared" si="459"/>
        <v>#REF!</v>
      </c>
      <c r="AR606" s="64" t="e">
        <f t="shared" si="459"/>
        <v>#REF!</v>
      </c>
      <c r="AS606" s="64" t="e">
        <f t="shared" si="459"/>
        <v>#REF!</v>
      </c>
      <c r="AT606" s="64" t="e">
        <f t="shared" si="459"/>
        <v>#REF!</v>
      </c>
      <c r="AU606" s="64" t="e">
        <f t="shared" si="459"/>
        <v>#REF!</v>
      </c>
      <c r="AV606" s="61"/>
      <c r="AW606" s="61"/>
      <c r="AX606" s="64" t="e">
        <f t="shared" si="459"/>
        <v>#REF!</v>
      </c>
      <c r="AY606" s="64" t="e">
        <f t="shared" si="459"/>
        <v>#REF!</v>
      </c>
      <c r="AZ606" s="61"/>
      <c r="BA606" s="61"/>
      <c r="BB606" s="61"/>
      <c r="BC606" s="61"/>
      <c r="BD606" s="61"/>
      <c r="BE606" s="61"/>
      <c r="BF606" s="61"/>
      <c r="BG606" s="61"/>
      <c r="BH606" s="61"/>
      <c r="BI606" s="61"/>
      <c r="BJ606" s="61"/>
      <c r="BK606" s="61"/>
      <c r="BL606" s="61"/>
      <c r="BM606" s="61"/>
      <c r="BN606" s="61"/>
      <c r="BO606" s="61"/>
      <c r="BP606" s="61"/>
      <c r="BQ606" s="64">
        <f>BQ607</f>
        <v>24751</v>
      </c>
      <c r="BR606" s="64">
        <f>BR607</f>
        <v>24751</v>
      </c>
      <c r="BS606" s="64">
        <f>BS607</f>
        <v>24676</v>
      </c>
      <c r="BT606" s="11"/>
      <c r="BU606" s="11"/>
      <c r="BV606" s="11"/>
      <c r="BW606" s="11"/>
    </row>
    <row r="607" spans="1:75" s="12" customFormat="1" ht="81.75" customHeight="1">
      <c r="A607" s="66" t="s">
        <v>267</v>
      </c>
      <c r="B607" s="72" t="s">
        <v>7</v>
      </c>
      <c r="C607" s="72" t="s">
        <v>135</v>
      </c>
      <c r="D607" s="73" t="s">
        <v>265</v>
      </c>
      <c r="E607" s="72"/>
      <c r="F607" s="64"/>
      <c r="G607" s="64"/>
      <c r="H607" s="64"/>
      <c r="I607" s="64"/>
      <c r="J607" s="64"/>
      <c r="K607" s="61"/>
      <c r="L607" s="61"/>
      <c r="M607" s="64"/>
      <c r="N607" s="64" t="e">
        <f>#REF!+N608</f>
        <v>#REF!</v>
      </c>
      <c r="O607" s="64" t="e">
        <f>#REF!+O608</f>
        <v>#REF!</v>
      </c>
      <c r="P607" s="64" t="e">
        <f>#REF!+P608</f>
        <v>#REF!</v>
      </c>
      <c r="Q607" s="64" t="e">
        <f>#REF!+Q608</f>
        <v>#REF!</v>
      </c>
      <c r="R607" s="64" t="e">
        <f>#REF!+R608</f>
        <v>#REF!</v>
      </c>
      <c r="S607" s="64" t="e">
        <f>#REF!+S608</f>
        <v>#REF!</v>
      </c>
      <c r="T607" s="64" t="e">
        <f>#REF!+T608</f>
        <v>#REF!</v>
      </c>
      <c r="U607" s="64" t="e">
        <f>#REF!+U608</f>
        <v>#REF!</v>
      </c>
      <c r="V607" s="64" t="e">
        <f>#REF!+V608</f>
        <v>#REF!</v>
      </c>
      <c r="W607" s="64" t="e">
        <f>#REF!+W608</f>
        <v>#REF!</v>
      </c>
      <c r="X607" s="64" t="e">
        <f>#REF!+X608</f>
        <v>#REF!</v>
      </c>
      <c r="Y607" s="64" t="e">
        <f>#REF!+Y608</f>
        <v>#REF!</v>
      </c>
      <c r="Z607" s="64" t="e">
        <f>#REF!+Z608</f>
        <v>#REF!</v>
      </c>
      <c r="AA607" s="64" t="e">
        <f>#REF!+AA608</f>
        <v>#REF!</v>
      </c>
      <c r="AB607" s="64" t="e">
        <f>#REF!+AB608</f>
        <v>#REF!</v>
      </c>
      <c r="AC607" s="64" t="e">
        <f>#REF!+AC608</f>
        <v>#REF!</v>
      </c>
      <c r="AD607" s="64" t="e">
        <f>#REF!+AD608</f>
        <v>#REF!</v>
      </c>
      <c r="AE607" s="64"/>
      <c r="AF607" s="64" t="e">
        <f>#REF!+AF608</f>
        <v>#REF!</v>
      </c>
      <c r="AG607" s="64" t="e">
        <f>#REF!+AG608</f>
        <v>#REF!</v>
      </c>
      <c r="AH607" s="64" t="e">
        <f>#REF!+AH608</f>
        <v>#REF!</v>
      </c>
      <c r="AI607" s="64" t="e">
        <f>#REF!+AI608</f>
        <v>#REF!</v>
      </c>
      <c r="AJ607" s="64" t="e">
        <f>#REF!+AJ608</f>
        <v>#REF!</v>
      </c>
      <c r="AK607" s="64" t="e">
        <f>#REF!+AK608</f>
        <v>#REF!</v>
      </c>
      <c r="AL607" s="64" t="e">
        <f>#REF!+AL608</f>
        <v>#REF!</v>
      </c>
      <c r="AM607" s="64" t="e">
        <f>#REF!+AM608</f>
        <v>#REF!</v>
      </c>
      <c r="AN607" s="64" t="e">
        <f>#REF!+AN608</f>
        <v>#REF!</v>
      </c>
      <c r="AO607" s="64" t="e">
        <f>#REF!+AO608</f>
        <v>#REF!</v>
      </c>
      <c r="AP607" s="64" t="e">
        <f>#REF!+AP608</f>
        <v>#REF!</v>
      </c>
      <c r="AQ607" s="64" t="e">
        <f>#REF!+AQ608</f>
        <v>#REF!</v>
      </c>
      <c r="AR607" s="64" t="e">
        <f>#REF!+AR608</f>
        <v>#REF!</v>
      </c>
      <c r="AS607" s="64" t="e">
        <f>#REF!+AS608</f>
        <v>#REF!</v>
      </c>
      <c r="AT607" s="64" t="e">
        <f>#REF!+AT608</f>
        <v>#REF!</v>
      </c>
      <c r="AU607" s="64" t="e">
        <f>#REF!+AU608</f>
        <v>#REF!</v>
      </c>
      <c r="AV607" s="61"/>
      <c r="AW607" s="61"/>
      <c r="AX607" s="64" t="e">
        <f>#REF!+AX608</f>
        <v>#REF!</v>
      </c>
      <c r="AY607" s="64" t="e">
        <f>#REF!+AY608</f>
        <v>#REF!</v>
      </c>
      <c r="AZ607" s="61"/>
      <c r="BA607" s="61"/>
      <c r="BB607" s="61"/>
      <c r="BC607" s="61"/>
      <c r="BD607" s="61"/>
      <c r="BE607" s="61"/>
      <c r="BF607" s="61"/>
      <c r="BG607" s="61"/>
      <c r="BH607" s="61"/>
      <c r="BI607" s="61"/>
      <c r="BJ607" s="61"/>
      <c r="BK607" s="61"/>
      <c r="BL607" s="61"/>
      <c r="BM607" s="61"/>
      <c r="BN607" s="61"/>
      <c r="BO607" s="61"/>
      <c r="BP607" s="61"/>
      <c r="BQ607" s="64">
        <f>BQ608+BQ609</f>
        <v>24751</v>
      </c>
      <c r="BR607" s="64">
        <f>BR608+BR609</f>
        <v>24751</v>
      </c>
      <c r="BS607" s="64">
        <f>BS608+BS609</f>
        <v>24676</v>
      </c>
      <c r="BT607" s="11"/>
      <c r="BU607" s="11"/>
      <c r="BV607" s="11"/>
      <c r="BW607" s="11"/>
    </row>
    <row r="608" spans="1:75" s="12" customFormat="1" ht="21.75" customHeight="1" hidden="1">
      <c r="A608" s="66" t="s">
        <v>14</v>
      </c>
      <c r="B608" s="72" t="s">
        <v>7</v>
      </c>
      <c r="C608" s="72" t="s">
        <v>135</v>
      </c>
      <c r="D608" s="73" t="s">
        <v>265</v>
      </c>
      <c r="E608" s="72" t="s">
        <v>21</v>
      </c>
      <c r="F608" s="64"/>
      <c r="G608" s="64"/>
      <c r="H608" s="64"/>
      <c r="I608" s="64"/>
      <c r="J608" s="64"/>
      <c r="K608" s="61"/>
      <c r="L608" s="61"/>
      <c r="M608" s="64"/>
      <c r="N608" s="64">
        <f>O608-M608</f>
        <v>10698</v>
      </c>
      <c r="O608" s="64">
        <f>10429+269</f>
        <v>10698</v>
      </c>
      <c r="P608" s="64"/>
      <c r="Q608" s="64">
        <f>10429+269</f>
        <v>10698</v>
      </c>
      <c r="R608" s="61"/>
      <c r="S608" s="61"/>
      <c r="T608" s="64">
        <f>O608+R608</f>
        <v>10698</v>
      </c>
      <c r="U608" s="64">
        <f>Q608+S608</f>
        <v>10698</v>
      </c>
      <c r="V608" s="61"/>
      <c r="W608" s="61"/>
      <c r="X608" s="64">
        <f>T608+V608</f>
        <v>10698</v>
      </c>
      <c r="Y608" s="64">
        <f>U608+W608</f>
        <v>10698</v>
      </c>
      <c r="Z608" s="61"/>
      <c r="AA608" s="64">
        <f>X608+Z608</f>
        <v>10698</v>
      </c>
      <c r="AB608" s="64">
        <f>Y608</f>
        <v>10698</v>
      </c>
      <c r="AC608" s="61"/>
      <c r="AD608" s="61"/>
      <c r="AE608" s="61"/>
      <c r="AF608" s="64">
        <f>AA608+AC608</f>
        <v>10698</v>
      </c>
      <c r="AG608" s="61"/>
      <c r="AH608" s="64">
        <f>AB608</f>
        <v>10698</v>
      </c>
      <c r="AI608" s="67"/>
      <c r="AJ608" s="67"/>
      <c r="AK608" s="64">
        <f>AF608+AI608</f>
        <v>10698</v>
      </c>
      <c r="AL608" s="64">
        <f>AG608</f>
        <v>0</v>
      </c>
      <c r="AM608" s="64">
        <f>AH608+AJ608</f>
        <v>10698</v>
      </c>
      <c r="AN608" s="64">
        <f>AO608-AM608</f>
        <v>-10698</v>
      </c>
      <c r="AO608" s="64">
        <f>20614-20614</f>
        <v>0</v>
      </c>
      <c r="AP608" s="64"/>
      <c r="AQ608" s="64">
        <f>20614-20614</f>
        <v>0</v>
      </c>
      <c r="AR608" s="64"/>
      <c r="AS608" s="61"/>
      <c r="AT608" s="64">
        <f>AO608+AR608</f>
        <v>0</v>
      </c>
      <c r="AU608" s="64">
        <f>AQ608+AS608</f>
        <v>0</v>
      </c>
      <c r="AV608" s="61"/>
      <c r="AW608" s="61"/>
      <c r="AX608" s="64">
        <f>AR608+AU608</f>
        <v>0</v>
      </c>
      <c r="AY608" s="64">
        <f>AT608+AV608</f>
        <v>0</v>
      </c>
      <c r="AZ608" s="61"/>
      <c r="BA608" s="61"/>
      <c r="BB608" s="61"/>
      <c r="BC608" s="61"/>
      <c r="BD608" s="61"/>
      <c r="BE608" s="61"/>
      <c r="BF608" s="61"/>
      <c r="BG608" s="61"/>
      <c r="BH608" s="61"/>
      <c r="BI608" s="61"/>
      <c r="BJ608" s="61"/>
      <c r="BK608" s="61"/>
      <c r="BL608" s="61"/>
      <c r="BM608" s="61"/>
      <c r="BN608" s="61"/>
      <c r="BO608" s="61"/>
      <c r="BP608" s="61"/>
      <c r="BQ608" s="64">
        <f>BR608-BP608</f>
        <v>0</v>
      </c>
      <c r="BR608" s="64">
        <f>25792-2241-23551</f>
        <v>0</v>
      </c>
      <c r="BS608" s="64">
        <f>25806-2330-23476</f>
        <v>0</v>
      </c>
      <c r="BT608" s="11"/>
      <c r="BU608" s="11"/>
      <c r="BV608" s="11"/>
      <c r="BW608" s="11"/>
    </row>
    <row r="609" spans="1:75" s="12" customFormat="1" ht="99.75" customHeight="1">
      <c r="A609" s="66" t="s">
        <v>389</v>
      </c>
      <c r="B609" s="72" t="s">
        <v>7</v>
      </c>
      <c r="C609" s="72" t="s">
        <v>135</v>
      </c>
      <c r="D609" s="73" t="s">
        <v>265</v>
      </c>
      <c r="E609" s="72" t="s">
        <v>384</v>
      </c>
      <c r="F609" s="64"/>
      <c r="G609" s="64"/>
      <c r="H609" s="64"/>
      <c r="I609" s="64"/>
      <c r="J609" s="64"/>
      <c r="K609" s="61"/>
      <c r="L609" s="61"/>
      <c r="M609" s="64"/>
      <c r="N609" s="64"/>
      <c r="O609" s="64"/>
      <c r="P609" s="64"/>
      <c r="Q609" s="64"/>
      <c r="R609" s="61"/>
      <c r="S609" s="61"/>
      <c r="T609" s="64"/>
      <c r="U609" s="64"/>
      <c r="V609" s="61"/>
      <c r="W609" s="61"/>
      <c r="X609" s="64"/>
      <c r="Y609" s="64"/>
      <c r="Z609" s="61"/>
      <c r="AA609" s="64"/>
      <c r="AB609" s="64"/>
      <c r="AC609" s="61"/>
      <c r="AD609" s="61"/>
      <c r="AE609" s="61"/>
      <c r="AF609" s="64"/>
      <c r="AG609" s="61"/>
      <c r="AH609" s="64"/>
      <c r="AI609" s="67"/>
      <c r="AJ609" s="67"/>
      <c r="AK609" s="64"/>
      <c r="AL609" s="64"/>
      <c r="AM609" s="64"/>
      <c r="AN609" s="64"/>
      <c r="AO609" s="64"/>
      <c r="AP609" s="64"/>
      <c r="AQ609" s="64"/>
      <c r="AR609" s="64"/>
      <c r="AS609" s="61"/>
      <c r="AT609" s="64"/>
      <c r="AU609" s="64"/>
      <c r="AV609" s="61"/>
      <c r="AW609" s="61"/>
      <c r="AX609" s="64"/>
      <c r="AY609" s="64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  <c r="BJ609" s="61"/>
      <c r="BK609" s="61"/>
      <c r="BL609" s="61"/>
      <c r="BM609" s="61"/>
      <c r="BN609" s="61"/>
      <c r="BO609" s="61"/>
      <c r="BP609" s="61"/>
      <c r="BQ609" s="64">
        <f>BR609-BP609</f>
        <v>24751</v>
      </c>
      <c r="BR609" s="64">
        <f>1200+23551</f>
        <v>24751</v>
      </c>
      <c r="BS609" s="64">
        <f>1200+23476</f>
        <v>24676</v>
      </c>
      <c r="BT609" s="11"/>
      <c r="BU609" s="11"/>
      <c r="BV609" s="11"/>
      <c r="BW609" s="11"/>
    </row>
    <row r="610" spans="1:75" s="12" customFormat="1" ht="63" customHeight="1">
      <c r="A610" s="66" t="s">
        <v>489</v>
      </c>
      <c r="B610" s="72" t="s">
        <v>7</v>
      </c>
      <c r="C610" s="72" t="s">
        <v>135</v>
      </c>
      <c r="D610" s="73" t="s">
        <v>282</v>
      </c>
      <c r="E610" s="72"/>
      <c r="F610" s="64"/>
      <c r="G610" s="64"/>
      <c r="H610" s="64"/>
      <c r="I610" s="64"/>
      <c r="J610" s="64"/>
      <c r="K610" s="61"/>
      <c r="L610" s="61"/>
      <c r="M610" s="64"/>
      <c r="N610" s="64" t="e">
        <f>#REF!</f>
        <v>#REF!</v>
      </c>
      <c r="O610" s="64" t="e">
        <f>#REF!</f>
        <v>#REF!</v>
      </c>
      <c r="P610" s="64" t="e">
        <f>#REF!</f>
        <v>#REF!</v>
      </c>
      <c r="Q610" s="64" t="e">
        <f>#REF!</f>
        <v>#REF!</v>
      </c>
      <c r="R610" s="64" t="e">
        <f>#REF!</f>
        <v>#REF!</v>
      </c>
      <c r="S610" s="64" t="e">
        <f>#REF!</f>
        <v>#REF!</v>
      </c>
      <c r="T610" s="64" t="e">
        <f>#REF!</f>
        <v>#REF!</v>
      </c>
      <c r="U610" s="64" t="e">
        <f>#REF!</f>
        <v>#REF!</v>
      </c>
      <c r="V610" s="64" t="e">
        <f>#REF!</f>
        <v>#REF!</v>
      </c>
      <c r="W610" s="64" t="e">
        <f>#REF!</f>
        <v>#REF!</v>
      </c>
      <c r="X610" s="64" t="e">
        <f>#REF!</f>
        <v>#REF!</v>
      </c>
      <c r="Y610" s="64" t="e">
        <f>#REF!</f>
        <v>#REF!</v>
      </c>
      <c r="Z610" s="64" t="e">
        <f>#REF!</f>
        <v>#REF!</v>
      </c>
      <c r="AA610" s="64" t="e">
        <f>#REF!</f>
        <v>#REF!</v>
      </c>
      <c r="AB610" s="64" t="e">
        <f>#REF!</f>
        <v>#REF!</v>
      </c>
      <c r="AC610" s="64" t="e">
        <f>#REF!</f>
        <v>#REF!</v>
      </c>
      <c r="AD610" s="64" t="e">
        <f>#REF!</f>
        <v>#REF!</v>
      </c>
      <c r="AE610" s="64"/>
      <c r="AF610" s="64" t="e">
        <f>#REF!</f>
        <v>#REF!</v>
      </c>
      <c r="AG610" s="64" t="e">
        <f>#REF!</f>
        <v>#REF!</v>
      </c>
      <c r="AH610" s="64" t="e">
        <f>#REF!</f>
        <v>#REF!</v>
      </c>
      <c r="AI610" s="64" t="e">
        <f>#REF!</f>
        <v>#REF!</v>
      </c>
      <c r="AJ610" s="64" t="e">
        <f>#REF!</f>
        <v>#REF!</v>
      </c>
      <c r="AK610" s="64" t="e">
        <f>#REF!</f>
        <v>#REF!</v>
      </c>
      <c r="AL610" s="64" t="e">
        <f>#REF!</f>
        <v>#REF!</v>
      </c>
      <c r="AM610" s="64" t="e">
        <f>#REF!</f>
        <v>#REF!</v>
      </c>
      <c r="AN610" s="64" t="e">
        <f>#REF!+AN611</f>
        <v>#REF!</v>
      </c>
      <c r="AO610" s="64" t="e">
        <f>#REF!+AO611</f>
        <v>#REF!</v>
      </c>
      <c r="AP610" s="64" t="e">
        <f>#REF!+AP611</f>
        <v>#REF!</v>
      </c>
      <c r="AQ610" s="64" t="e">
        <f>#REF!+AQ611</f>
        <v>#REF!</v>
      </c>
      <c r="AR610" s="64" t="e">
        <f>#REF!+AR611</f>
        <v>#REF!</v>
      </c>
      <c r="AS610" s="64" t="e">
        <f>#REF!+AS611</f>
        <v>#REF!</v>
      </c>
      <c r="AT610" s="64" t="e">
        <f>#REF!+AT611</f>
        <v>#REF!</v>
      </c>
      <c r="AU610" s="64" t="e">
        <f>#REF!+AU611</f>
        <v>#REF!</v>
      </c>
      <c r="AV610" s="61"/>
      <c r="AW610" s="61"/>
      <c r="AX610" s="64" t="e">
        <f>#REF!+AX611</f>
        <v>#REF!</v>
      </c>
      <c r="AY610" s="64" t="e">
        <f>#REF!+AY611</f>
        <v>#REF!</v>
      </c>
      <c r="AZ610" s="61"/>
      <c r="BA610" s="61"/>
      <c r="BB610" s="61"/>
      <c r="BC610" s="61"/>
      <c r="BD610" s="61"/>
      <c r="BE610" s="61"/>
      <c r="BF610" s="61"/>
      <c r="BG610" s="61"/>
      <c r="BH610" s="61"/>
      <c r="BI610" s="61"/>
      <c r="BJ610" s="61"/>
      <c r="BK610" s="61"/>
      <c r="BL610" s="61"/>
      <c r="BM610" s="61"/>
      <c r="BN610" s="61"/>
      <c r="BO610" s="61"/>
      <c r="BP610" s="61"/>
      <c r="BQ610" s="64">
        <f aca="true" t="shared" si="460" ref="BQ610:BS611">BQ611</f>
        <v>5423</v>
      </c>
      <c r="BR610" s="64">
        <f t="shared" si="460"/>
        <v>5423</v>
      </c>
      <c r="BS610" s="64">
        <f t="shared" si="460"/>
        <v>5423</v>
      </c>
      <c r="BT610" s="11"/>
      <c r="BU610" s="11"/>
      <c r="BV610" s="11"/>
      <c r="BW610" s="11"/>
    </row>
    <row r="611" spans="1:75" s="12" customFormat="1" ht="71.25" customHeight="1">
      <c r="A611" s="66" t="s">
        <v>425</v>
      </c>
      <c r="B611" s="72" t="s">
        <v>7</v>
      </c>
      <c r="C611" s="72" t="s">
        <v>135</v>
      </c>
      <c r="D611" s="73" t="s">
        <v>321</v>
      </c>
      <c r="E611" s="72"/>
      <c r="F611" s="64"/>
      <c r="G611" s="64"/>
      <c r="H611" s="64"/>
      <c r="I611" s="64"/>
      <c r="J611" s="64"/>
      <c r="K611" s="61"/>
      <c r="L611" s="61"/>
      <c r="M611" s="64"/>
      <c r="N611" s="64"/>
      <c r="O611" s="64"/>
      <c r="P611" s="64"/>
      <c r="Q611" s="64"/>
      <c r="R611" s="61"/>
      <c r="S611" s="61"/>
      <c r="T611" s="64"/>
      <c r="U611" s="64"/>
      <c r="V611" s="61"/>
      <c r="W611" s="61"/>
      <c r="X611" s="64"/>
      <c r="Y611" s="64"/>
      <c r="Z611" s="61"/>
      <c r="AA611" s="64"/>
      <c r="AB611" s="64"/>
      <c r="AC611" s="61"/>
      <c r="AD611" s="61"/>
      <c r="AE611" s="61"/>
      <c r="AF611" s="64"/>
      <c r="AG611" s="61"/>
      <c r="AH611" s="64"/>
      <c r="AI611" s="61"/>
      <c r="AJ611" s="61"/>
      <c r="AK611" s="64"/>
      <c r="AL611" s="64"/>
      <c r="AM611" s="64"/>
      <c r="AN611" s="64">
        <f>AN612</f>
        <v>0</v>
      </c>
      <c r="AO611" s="64">
        <f>AO612</f>
        <v>0</v>
      </c>
      <c r="AP611" s="64">
        <f>AP612</f>
        <v>0</v>
      </c>
      <c r="AQ611" s="64">
        <f>AQ612</f>
        <v>0</v>
      </c>
      <c r="AR611" s="64"/>
      <c r="AS611" s="61"/>
      <c r="AT611" s="61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  <c r="BH611" s="61"/>
      <c r="BI611" s="61"/>
      <c r="BJ611" s="61"/>
      <c r="BK611" s="61"/>
      <c r="BL611" s="61"/>
      <c r="BM611" s="61"/>
      <c r="BN611" s="61"/>
      <c r="BO611" s="61"/>
      <c r="BP611" s="61"/>
      <c r="BQ611" s="64">
        <f t="shared" si="460"/>
        <v>5423</v>
      </c>
      <c r="BR611" s="64">
        <f t="shared" si="460"/>
        <v>5423</v>
      </c>
      <c r="BS611" s="64">
        <f t="shared" si="460"/>
        <v>5423</v>
      </c>
      <c r="BT611" s="11"/>
      <c r="BU611" s="11"/>
      <c r="BV611" s="11"/>
      <c r="BW611" s="11"/>
    </row>
    <row r="612" spans="1:75" s="12" customFormat="1" ht="18.75" customHeight="1">
      <c r="A612" s="66" t="s">
        <v>14</v>
      </c>
      <c r="B612" s="72" t="s">
        <v>7</v>
      </c>
      <c r="C612" s="72" t="s">
        <v>135</v>
      </c>
      <c r="D612" s="73" t="s">
        <v>321</v>
      </c>
      <c r="E612" s="72" t="s">
        <v>21</v>
      </c>
      <c r="F612" s="64"/>
      <c r="G612" s="64"/>
      <c r="H612" s="64"/>
      <c r="I612" s="64"/>
      <c r="J612" s="64"/>
      <c r="K612" s="61"/>
      <c r="L612" s="61"/>
      <c r="M612" s="64"/>
      <c r="N612" s="64"/>
      <c r="O612" s="64"/>
      <c r="P612" s="64"/>
      <c r="Q612" s="64"/>
      <c r="R612" s="61"/>
      <c r="S612" s="61"/>
      <c r="T612" s="64"/>
      <c r="U612" s="64"/>
      <c r="V612" s="61"/>
      <c r="W612" s="61"/>
      <c r="X612" s="64"/>
      <c r="Y612" s="64"/>
      <c r="Z612" s="61"/>
      <c r="AA612" s="64"/>
      <c r="AB612" s="64"/>
      <c r="AC612" s="61"/>
      <c r="AD612" s="61"/>
      <c r="AE612" s="61"/>
      <c r="AF612" s="64"/>
      <c r="AG612" s="61"/>
      <c r="AH612" s="64"/>
      <c r="AI612" s="61"/>
      <c r="AJ612" s="61"/>
      <c r="AK612" s="64"/>
      <c r="AL612" s="64"/>
      <c r="AM612" s="64"/>
      <c r="AN612" s="64">
        <f>AO612-AM612</f>
        <v>0</v>
      </c>
      <c r="AO612" s="64">
        <f>5464-5464</f>
        <v>0</v>
      </c>
      <c r="AP612" s="64"/>
      <c r="AQ612" s="64">
        <f>5464-5464</f>
        <v>0</v>
      </c>
      <c r="AR612" s="64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  <c r="BH612" s="61"/>
      <c r="BI612" s="61"/>
      <c r="BJ612" s="61"/>
      <c r="BK612" s="61"/>
      <c r="BL612" s="61"/>
      <c r="BM612" s="61"/>
      <c r="BN612" s="61"/>
      <c r="BO612" s="61"/>
      <c r="BP612" s="61"/>
      <c r="BQ612" s="64">
        <f>BR612-BP612</f>
        <v>5423</v>
      </c>
      <c r="BR612" s="64">
        <v>5423</v>
      </c>
      <c r="BS612" s="64">
        <v>5423</v>
      </c>
      <c r="BT612" s="11"/>
      <c r="BU612" s="11"/>
      <c r="BV612" s="11"/>
      <c r="BW612" s="11"/>
    </row>
    <row r="613" spans="1:75" s="12" customFormat="1" ht="33.75" hidden="1">
      <c r="A613" s="66" t="s">
        <v>488</v>
      </c>
      <c r="B613" s="72" t="s">
        <v>7</v>
      </c>
      <c r="C613" s="72" t="s">
        <v>135</v>
      </c>
      <c r="D613" s="73" t="s">
        <v>279</v>
      </c>
      <c r="E613" s="72"/>
      <c r="F613" s="64"/>
      <c r="G613" s="64"/>
      <c r="H613" s="64"/>
      <c r="I613" s="64"/>
      <c r="J613" s="64"/>
      <c r="K613" s="61"/>
      <c r="L613" s="61"/>
      <c r="M613" s="64"/>
      <c r="N613" s="64">
        <f aca="true" t="shared" si="461" ref="N613:AH613">N614</f>
        <v>7705</v>
      </c>
      <c r="O613" s="64">
        <f t="shared" si="461"/>
        <v>7705</v>
      </c>
      <c r="P613" s="64">
        <f t="shared" si="461"/>
        <v>0</v>
      </c>
      <c r="Q613" s="64">
        <f t="shared" si="461"/>
        <v>7705</v>
      </c>
      <c r="R613" s="64">
        <f t="shared" si="461"/>
        <v>0</v>
      </c>
      <c r="S613" s="64">
        <f t="shared" si="461"/>
        <v>0</v>
      </c>
      <c r="T613" s="64">
        <f t="shared" si="461"/>
        <v>7705</v>
      </c>
      <c r="U613" s="64">
        <f t="shared" si="461"/>
        <v>7705</v>
      </c>
      <c r="V613" s="64">
        <f t="shared" si="461"/>
        <v>0</v>
      </c>
      <c r="W613" s="64">
        <f t="shared" si="461"/>
        <v>0</v>
      </c>
      <c r="X613" s="64">
        <f t="shared" si="461"/>
        <v>7705</v>
      </c>
      <c r="Y613" s="64">
        <f t="shared" si="461"/>
        <v>7705</v>
      </c>
      <c r="Z613" s="64">
        <f t="shared" si="461"/>
        <v>0</v>
      </c>
      <c r="AA613" s="64">
        <f t="shared" si="461"/>
        <v>7705</v>
      </c>
      <c r="AB613" s="64">
        <f t="shared" si="461"/>
        <v>7705</v>
      </c>
      <c r="AC613" s="64">
        <f t="shared" si="461"/>
        <v>-7705</v>
      </c>
      <c r="AD613" s="64">
        <f t="shared" si="461"/>
        <v>0</v>
      </c>
      <c r="AE613" s="64">
        <f t="shared" si="461"/>
        <v>-7705</v>
      </c>
      <c r="AF613" s="64">
        <f t="shared" si="461"/>
        <v>0</v>
      </c>
      <c r="AG613" s="64">
        <f t="shared" si="461"/>
        <v>0</v>
      </c>
      <c r="AH613" s="64">
        <f t="shared" si="461"/>
        <v>0</v>
      </c>
      <c r="AI613" s="61"/>
      <c r="AJ613" s="61"/>
      <c r="AK613" s="109"/>
      <c r="AL613" s="109"/>
      <c r="AM613" s="109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90"/>
      <c r="BR613" s="61"/>
      <c r="BS613" s="61"/>
      <c r="BT613" s="11"/>
      <c r="BU613" s="11"/>
      <c r="BV613" s="11"/>
      <c r="BW613" s="11"/>
    </row>
    <row r="614" spans="1:75" s="12" customFormat="1" ht="18.75" hidden="1">
      <c r="A614" s="66" t="s">
        <v>14</v>
      </c>
      <c r="B614" s="72" t="s">
        <v>7</v>
      </c>
      <c r="C614" s="72" t="s">
        <v>135</v>
      </c>
      <c r="D614" s="73" t="s">
        <v>279</v>
      </c>
      <c r="E614" s="72" t="s">
        <v>21</v>
      </c>
      <c r="F614" s="64"/>
      <c r="G614" s="64"/>
      <c r="H614" s="64"/>
      <c r="I614" s="64"/>
      <c r="J614" s="64"/>
      <c r="K614" s="61"/>
      <c r="L614" s="61"/>
      <c r="M614" s="64"/>
      <c r="N614" s="64">
        <f>O614-M614</f>
        <v>7705</v>
      </c>
      <c r="O614" s="64">
        <v>7705</v>
      </c>
      <c r="P614" s="64"/>
      <c r="Q614" s="64">
        <v>7705</v>
      </c>
      <c r="R614" s="61"/>
      <c r="S614" s="61"/>
      <c r="T614" s="64">
        <f>O614+R614</f>
        <v>7705</v>
      </c>
      <c r="U614" s="64">
        <f>Q614+S614</f>
        <v>7705</v>
      </c>
      <c r="V614" s="61"/>
      <c r="W614" s="61"/>
      <c r="X614" s="64">
        <f>T614+V614</f>
        <v>7705</v>
      </c>
      <c r="Y614" s="64">
        <f>U614+W614</f>
        <v>7705</v>
      </c>
      <c r="Z614" s="61"/>
      <c r="AA614" s="64">
        <f>X614+Z614</f>
        <v>7705</v>
      </c>
      <c r="AB614" s="64">
        <f>Y614</f>
        <v>7705</v>
      </c>
      <c r="AC614" s="61">
        <v>-7705</v>
      </c>
      <c r="AD614" s="61"/>
      <c r="AE614" s="61">
        <v>-7705</v>
      </c>
      <c r="AF614" s="64">
        <f>AA614+AC614</f>
        <v>0</v>
      </c>
      <c r="AG614" s="61"/>
      <c r="AH614" s="64">
        <f>AB614+AE614</f>
        <v>0</v>
      </c>
      <c r="AI614" s="61"/>
      <c r="AJ614" s="61"/>
      <c r="AK614" s="109"/>
      <c r="AL614" s="109"/>
      <c r="AM614" s="109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  <c r="BH614" s="61"/>
      <c r="BI614" s="61"/>
      <c r="BJ614" s="61"/>
      <c r="BK614" s="61"/>
      <c r="BL614" s="61"/>
      <c r="BM614" s="61"/>
      <c r="BN614" s="61"/>
      <c r="BO614" s="61"/>
      <c r="BP614" s="61"/>
      <c r="BQ614" s="90"/>
      <c r="BR614" s="61"/>
      <c r="BS614" s="61"/>
      <c r="BT614" s="11"/>
      <c r="BU614" s="11"/>
      <c r="BV614" s="11"/>
      <c r="BW614" s="11"/>
    </row>
    <row r="615" spans="1:75" s="27" customFormat="1" ht="15">
      <c r="A615" s="106"/>
      <c r="B615" s="149"/>
      <c r="C615" s="149"/>
      <c r="D615" s="150"/>
      <c r="E615" s="149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51"/>
      <c r="AL615" s="151"/>
      <c r="AM615" s="151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  <c r="BQ615" s="152"/>
      <c r="BR615" s="148"/>
      <c r="BS615" s="148"/>
      <c r="BT615" s="26"/>
      <c r="BU615" s="26"/>
      <c r="BV615" s="26"/>
      <c r="BW615" s="26"/>
    </row>
    <row r="616" spans="1:75" s="27" customFormat="1" ht="36.75" customHeight="1">
      <c r="A616" s="57" t="s">
        <v>120</v>
      </c>
      <c r="B616" s="58" t="s">
        <v>7</v>
      </c>
      <c r="C616" s="58" t="s">
        <v>151</v>
      </c>
      <c r="D616" s="70"/>
      <c r="E616" s="58"/>
      <c r="F616" s="71" t="e">
        <f aca="true" t="shared" si="462" ref="F616:O616">F617+F619+F624</f>
        <v>#REF!</v>
      </c>
      <c r="G616" s="71" t="e">
        <f t="shared" si="462"/>
        <v>#REF!</v>
      </c>
      <c r="H616" s="71" t="e">
        <f t="shared" si="462"/>
        <v>#REF!</v>
      </c>
      <c r="I616" s="71" t="e">
        <f t="shared" si="462"/>
        <v>#REF!</v>
      </c>
      <c r="J616" s="71" t="e">
        <f t="shared" si="462"/>
        <v>#REF!</v>
      </c>
      <c r="K616" s="71" t="e">
        <f t="shared" si="462"/>
        <v>#REF!</v>
      </c>
      <c r="L616" s="71" t="e">
        <f t="shared" si="462"/>
        <v>#REF!</v>
      </c>
      <c r="M616" s="71" t="e">
        <f t="shared" si="462"/>
        <v>#REF!</v>
      </c>
      <c r="N616" s="71" t="e">
        <f t="shared" si="462"/>
        <v>#REF!</v>
      </c>
      <c r="O616" s="71" t="e">
        <f t="shared" si="462"/>
        <v>#REF!</v>
      </c>
      <c r="P616" s="71" t="e">
        <f aca="true" t="shared" si="463" ref="P616:Y616">P617+P619+P624</f>
        <v>#REF!</v>
      </c>
      <c r="Q616" s="71" t="e">
        <f t="shared" si="463"/>
        <v>#REF!</v>
      </c>
      <c r="R616" s="71" t="e">
        <f t="shared" si="463"/>
        <v>#REF!</v>
      </c>
      <c r="S616" s="71" t="e">
        <f t="shared" si="463"/>
        <v>#REF!</v>
      </c>
      <c r="T616" s="71" t="e">
        <f t="shared" si="463"/>
        <v>#REF!</v>
      </c>
      <c r="U616" s="71" t="e">
        <f t="shared" si="463"/>
        <v>#REF!</v>
      </c>
      <c r="V616" s="71" t="e">
        <f t="shared" si="463"/>
        <v>#REF!</v>
      </c>
      <c r="W616" s="71" t="e">
        <f t="shared" si="463"/>
        <v>#REF!</v>
      </c>
      <c r="X616" s="71" t="e">
        <f t="shared" si="463"/>
        <v>#REF!</v>
      </c>
      <c r="Y616" s="71" t="e">
        <f t="shared" si="463"/>
        <v>#REF!</v>
      </c>
      <c r="Z616" s="71" t="e">
        <f>Z617+Z619+Z624</f>
        <v>#REF!</v>
      </c>
      <c r="AA616" s="71" t="e">
        <f>AA617+AA619+AA624</f>
        <v>#REF!</v>
      </c>
      <c r="AB616" s="71" t="e">
        <f>AB617+AB619+AB624</f>
        <v>#REF!</v>
      </c>
      <c r="AC616" s="71" t="e">
        <f>AC617+AC619+AC624</f>
        <v>#REF!</v>
      </c>
      <c r="AD616" s="71" t="e">
        <f>AD617+AD619+AD624</f>
        <v>#REF!</v>
      </c>
      <c r="AE616" s="71"/>
      <c r="AF616" s="71" t="e">
        <f aca="true" t="shared" si="464" ref="AF616:AQ616">AF617+AF619+AF624</f>
        <v>#REF!</v>
      </c>
      <c r="AG616" s="71" t="e">
        <f t="shared" si="464"/>
        <v>#REF!</v>
      </c>
      <c r="AH616" s="71" t="e">
        <f t="shared" si="464"/>
        <v>#REF!</v>
      </c>
      <c r="AI616" s="71" t="e">
        <f t="shared" si="464"/>
        <v>#REF!</v>
      </c>
      <c r="AJ616" s="71" t="e">
        <f t="shared" si="464"/>
        <v>#REF!</v>
      </c>
      <c r="AK616" s="71" t="e">
        <f t="shared" si="464"/>
        <v>#REF!</v>
      </c>
      <c r="AL616" s="71" t="e">
        <f t="shared" si="464"/>
        <v>#REF!</v>
      </c>
      <c r="AM616" s="71" t="e">
        <f t="shared" si="464"/>
        <v>#REF!</v>
      </c>
      <c r="AN616" s="71" t="e">
        <f t="shared" si="464"/>
        <v>#REF!</v>
      </c>
      <c r="AO616" s="71" t="e">
        <f t="shared" si="464"/>
        <v>#REF!</v>
      </c>
      <c r="AP616" s="71" t="e">
        <f t="shared" si="464"/>
        <v>#REF!</v>
      </c>
      <c r="AQ616" s="71" t="e">
        <f t="shared" si="464"/>
        <v>#REF!</v>
      </c>
      <c r="AR616" s="71" t="e">
        <f aca="true" t="shared" si="465" ref="AR616:AY616">AR617+AR619+AR624</f>
        <v>#REF!</v>
      </c>
      <c r="AS616" s="71" t="e">
        <f t="shared" si="465"/>
        <v>#REF!</v>
      </c>
      <c r="AT616" s="71" t="e">
        <f t="shared" si="465"/>
        <v>#REF!</v>
      </c>
      <c r="AU616" s="71" t="e">
        <f t="shared" si="465"/>
        <v>#REF!</v>
      </c>
      <c r="AV616" s="71">
        <f t="shared" si="465"/>
        <v>0</v>
      </c>
      <c r="AW616" s="71">
        <f>AW617+AW619+AW624</f>
        <v>0</v>
      </c>
      <c r="AX616" s="71" t="e">
        <f t="shared" si="465"/>
        <v>#REF!</v>
      </c>
      <c r="AY616" s="71" t="e">
        <f t="shared" si="465"/>
        <v>#REF!</v>
      </c>
      <c r="AZ616" s="71">
        <f>AZ617+AZ619+AZ624</f>
        <v>0</v>
      </c>
      <c r="BA616" s="71">
        <f>BA617+BA619+BA624</f>
        <v>0</v>
      </c>
      <c r="BB616" s="71">
        <f>BB617+BB619+BB624</f>
        <v>1039</v>
      </c>
      <c r="BC616" s="71">
        <f>BC617+BC619+BC624</f>
        <v>4096</v>
      </c>
      <c r="BD616" s="148"/>
      <c r="BE616" s="148"/>
      <c r="BF616" s="71">
        <f aca="true" t="shared" si="466" ref="BF616:BP616">BF617+BF619+BF624</f>
        <v>1039</v>
      </c>
      <c r="BG616" s="71">
        <f t="shared" si="466"/>
        <v>4096</v>
      </c>
      <c r="BH616" s="71">
        <f>BH617+BH619+BH624</f>
        <v>0</v>
      </c>
      <c r="BI616" s="71">
        <f>BI617+BI619+BI624</f>
        <v>0</v>
      </c>
      <c r="BJ616" s="71">
        <f>BJ617+BJ619+BJ624</f>
        <v>1039</v>
      </c>
      <c r="BK616" s="71">
        <f>BK617+BK619+BK624</f>
        <v>4096</v>
      </c>
      <c r="BL616" s="71">
        <f t="shared" si="466"/>
        <v>0</v>
      </c>
      <c r="BM616" s="71">
        <f t="shared" si="466"/>
        <v>0</v>
      </c>
      <c r="BN616" s="71">
        <f t="shared" si="466"/>
        <v>1039</v>
      </c>
      <c r="BO616" s="71"/>
      <c r="BP616" s="71">
        <f t="shared" si="466"/>
        <v>4096</v>
      </c>
      <c r="BQ616" s="71">
        <f>BQ617+BQ619+BQ624</f>
        <v>61496</v>
      </c>
      <c r="BR616" s="71">
        <f>BR617+BR619+BR624</f>
        <v>65592</v>
      </c>
      <c r="BS616" s="71">
        <f>BS617+BS619+BS624</f>
        <v>61776</v>
      </c>
      <c r="BT616" s="26"/>
      <c r="BU616" s="26"/>
      <c r="BV616" s="26"/>
      <c r="BW616" s="26"/>
    </row>
    <row r="617" spans="1:75" s="27" customFormat="1" ht="57.75" customHeight="1">
      <c r="A617" s="66" t="s">
        <v>152</v>
      </c>
      <c r="B617" s="72" t="s">
        <v>7</v>
      </c>
      <c r="C617" s="72" t="s">
        <v>151</v>
      </c>
      <c r="D617" s="73" t="s">
        <v>42</v>
      </c>
      <c r="E617" s="72"/>
      <c r="F617" s="74">
        <f aca="true" t="shared" si="467" ref="F617:U617">F618</f>
        <v>0</v>
      </c>
      <c r="G617" s="74">
        <f t="shared" si="467"/>
        <v>0</v>
      </c>
      <c r="H617" s="74">
        <f t="shared" si="467"/>
        <v>0</v>
      </c>
      <c r="I617" s="74">
        <f t="shared" si="467"/>
        <v>0</v>
      </c>
      <c r="J617" s="74">
        <f t="shared" si="467"/>
        <v>0</v>
      </c>
      <c r="K617" s="74">
        <f t="shared" si="467"/>
        <v>0</v>
      </c>
      <c r="L617" s="74">
        <f t="shared" si="467"/>
        <v>0</v>
      </c>
      <c r="M617" s="74">
        <f t="shared" si="467"/>
        <v>0</v>
      </c>
      <c r="N617" s="74">
        <f t="shared" si="467"/>
        <v>0</v>
      </c>
      <c r="O617" s="74">
        <f t="shared" si="467"/>
        <v>0</v>
      </c>
      <c r="P617" s="74">
        <f t="shared" si="467"/>
        <v>0</v>
      </c>
      <c r="Q617" s="74">
        <f t="shared" si="467"/>
        <v>0</v>
      </c>
      <c r="R617" s="74">
        <f t="shared" si="467"/>
        <v>0</v>
      </c>
      <c r="S617" s="74">
        <f t="shared" si="467"/>
        <v>0</v>
      </c>
      <c r="T617" s="74">
        <f t="shared" si="467"/>
        <v>0</v>
      </c>
      <c r="U617" s="74">
        <f t="shared" si="467"/>
        <v>0</v>
      </c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51"/>
      <c r="AL617" s="151"/>
      <c r="AM617" s="151"/>
      <c r="AN617" s="67">
        <f aca="true" t="shared" si="468" ref="AN617:BC617">AN618</f>
        <v>600</v>
      </c>
      <c r="AO617" s="67">
        <f t="shared" si="468"/>
        <v>600</v>
      </c>
      <c r="AP617" s="67">
        <f t="shared" si="468"/>
        <v>0</v>
      </c>
      <c r="AQ617" s="64">
        <f t="shared" si="468"/>
        <v>3657</v>
      </c>
      <c r="AR617" s="64">
        <f t="shared" si="468"/>
        <v>0</v>
      </c>
      <c r="AS617" s="64">
        <f t="shared" si="468"/>
        <v>0</v>
      </c>
      <c r="AT617" s="64">
        <f t="shared" si="468"/>
        <v>600</v>
      </c>
      <c r="AU617" s="64">
        <f t="shared" si="468"/>
        <v>3657</v>
      </c>
      <c r="AV617" s="64">
        <f t="shared" si="468"/>
        <v>0</v>
      </c>
      <c r="AW617" s="64">
        <f t="shared" si="468"/>
        <v>0</v>
      </c>
      <c r="AX617" s="64">
        <f t="shared" si="468"/>
        <v>600</v>
      </c>
      <c r="AY617" s="64">
        <f t="shared" si="468"/>
        <v>3657</v>
      </c>
      <c r="AZ617" s="64">
        <f t="shared" si="468"/>
        <v>0</v>
      </c>
      <c r="BA617" s="64">
        <f t="shared" si="468"/>
        <v>0</v>
      </c>
      <c r="BB617" s="64">
        <f t="shared" si="468"/>
        <v>600</v>
      </c>
      <c r="BC617" s="64">
        <f t="shared" si="468"/>
        <v>3657</v>
      </c>
      <c r="BD617" s="148"/>
      <c r="BE617" s="148"/>
      <c r="BF617" s="64">
        <f aca="true" t="shared" si="469" ref="BF617:BS617">BF618</f>
        <v>600</v>
      </c>
      <c r="BG617" s="64">
        <f t="shared" si="469"/>
        <v>3657</v>
      </c>
      <c r="BH617" s="64">
        <f t="shared" si="469"/>
        <v>0</v>
      </c>
      <c r="BI617" s="64">
        <f t="shared" si="469"/>
        <v>0</v>
      </c>
      <c r="BJ617" s="64">
        <f t="shared" si="469"/>
        <v>600</v>
      </c>
      <c r="BK617" s="64">
        <f t="shared" si="469"/>
        <v>3657</v>
      </c>
      <c r="BL617" s="64">
        <f t="shared" si="469"/>
        <v>0</v>
      </c>
      <c r="BM617" s="64">
        <f t="shared" si="469"/>
        <v>0</v>
      </c>
      <c r="BN617" s="64">
        <f t="shared" si="469"/>
        <v>600</v>
      </c>
      <c r="BO617" s="64"/>
      <c r="BP617" s="64">
        <f t="shared" si="469"/>
        <v>3657</v>
      </c>
      <c r="BQ617" s="64">
        <f t="shared" si="469"/>
        <v>-3657</v>
      </c>
      <c r="BR617" s="64">
        <f t="shared" si="469"/>
        <v>0</v>
      </c>
      <c r="BS617" s="64">
        <f t="shared" si="469"/>
        <v>0</v>
      </c>
      <c r="BT617" s="26"/>
      <c r="BU617" s="26"/>
      <c r="BV617" s="26"/>
      <c r="BW617" s="26"/>
    </row>
    <row r="618" spans="1:75" s="27" customFormat="1" ht="89.25" customHeight="1">
      <c r="A618" s="66" t="s">
        <v>240</v>
      </c>
      <c r="B618" s="72" t="s">
        <v>7</v>
      </c>
      <c r="C618" s="72" t="s">
        <v>151</v>
      </c>
      <c r="D618" s="73" t="s">
        <v>42</v>
      </c>
      <c r="E618" s="72" t="s">
        <v>153</v>
      </c>
      <c r="F618" s="64"/>
      <c r="G618" s="64">
        <f>H618-F618</f>
        <v>0</v>
      </c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51"/>
      <c r="AL618" s="151"/>
      <c r="AM618" s="151"/>
      <c r="AN618" s="64">
        <f>AO618-AM618</f>
        <v>600</v>
      </c>
      <c r="AO618" s="67">
        <v>600</v>
      </c>
      <c r="AP618" s="67"/>
      <c r="AQ618" s="64">
        <v>3657</v>
      </c>
      <c r="AR618" s="64"/>
      <c r="AS618" s="148"/>
      <c r="AT618" s="64">
        <f>AO618+AR618</f>
        <v>600</v>
      </c>
      <c r="AU618" s="64">
        <f>AQ618+AS618</f>
        <v>3657</v>
      </c>
      <c r="AV618" s="148"/>
      <c r="AW618" s="148"/>
      <c r="AX618" s="64">
        <f>AT618+AV618</f>
        <v>600</v>
      </c>
      <c r="AY618" s="64">
        <f>AU618</f>
        <v>3657</v>
      </c>
      <c r="AZ618" s="148"/>
      <c r="BA618" s="148"/>
      <c r="BB618" s="64">
        <f>AX618+AZ618</f>
        <v>600</v>
      </c>
      <c r="BC618" s="64">
        <f>AY618+BA618</f>
        <v>3657</v>
      </c>
      <c r="BD618" s="148"/>
      <c r="BE618" s="148"/>
      <c r="BF618" s="64">
        <f>BB618+BD618</f>
        <v>600</v>
      </c>
      <c r="BG618" s="64">
        <f>BC618+BE618</f>
        <v>3657</v>
      </c>
      <c r="BH618" s="148"/>
      <c r="BI618" s="148"/>
      <c r="BJ618" s="64">
        <f>BB618+BH618</f>
        <v>600</v>
      </c>
      <c r="BK618" s="64">
        <f>BC618+BI618</f>
        <v>3657</v>
      </c>
      <c r="BL618" s="148"/>
      <c r="BM618" s="148"/>
      <c r="BN618" s="64">
        <f>BJ618+BL618</f>
        <v>600</v>
      </c>
      <c r="BO618" s="64"/>
      <c r="BP618" s="64">
        <f>BK618+BM618</f>
        <v>3657</v>
      </c>
      <c r="BQ618" s="64">
        <f>BR618-BP618</f>
        <v>-3657</v>
      </c>
      <c r="BR618" s="148"/>
      <c r="BS618" s="148"/>
      <c r="BT618" s="26"/>
      <c r="BU618" s="26"/>
      <c r="BV618" s="26"/>
      <c r="BW618" s="26"/>
    </row>
    <row r="619" spans="1:75" s="27" customFormat="1" ht="45.75" customHeight="1">
      <c r="A619" s="66" t="s">
        <v>209</v>
      </c>
      <c r="B619" s="72" t="s">
        <v>7</v>
      </c>
      <c r="C619" s="72" t="s">
        <v>151</v>
      </c>
      <c r="D619" s="73" t="s">
        <v>210</v>
      </c>
      <c r="E619" s="72"/>
      <c r="F619" s="64">
        <f aca="true" t="shared" si="470" ref="F619:V620">F620</f>
        <v>1049</v>
      </c>
      <c r="G619" s="64">
        <f t="shared" si="470"/>
        <v>-92</v>
      </c>
      <c r="H619" s="64">
        <f t="shared" si="470"/>
        <v>957</v>
      </c>
      <c r="I619" s="64">
        <f t="shared" si="470"/>
        <v>0</v>
      </c>
      <c r="J619" s="64">
        <f t="shared" si="470"/>
        <v>1025</v>
      </c>
      <c r="K619" s="64">
        <f t="shared" si="470"/>
        <v>0</v>
      </c>
      <c r="L619" s="64">
        <f t="shared" si="470"/>
        <v>0</v>
      </c>
      <c r="M619" s="64">
        <f t="shared" si="470"/>
        <v>1025</v>
      </c>
      <c r="N619" s="64">
        <f aca="true" t="shared" si="471" ref="N619:U619">N620+N622</f>
        <v>-367</v>
      </c>
      <c r="O619" s="64">
        <f t="shared" si="471"/>
        <v>658</v>
      </c>
      <c r="P619" s="64">
        <f t="shared" si="471"/>
        <v>0</v>
      </c>
      <c r="Q619" s="64">
        <f t="shared" si="471"/>
        <v>658</v>
      </c>
      <c r="R619" s="64">
        <f t="shared" si="471"/>
        <v>0</v>
      </c>
      <c r="S619" s="64">
        <f t="shared" si="471"/>
        <v>0</v>
      </c>
      <c r="T619" s="64">
        <f t="shared" si="471"/>
        <v>658</v>
      </c>
      <c r="U619" s="64">
        <f t="shared" si="471"/>
        <v>658</v>
      </c>
      <c r="V619" s="64">
        <f aca="true" t="shared" si="472" ref="V619:AB619">V620+V622</f>
        <v>0</v>
      </c>
      <c r="W619" s="64">
        <f t="shared" si="472"/>
        <v>0</v>
      </c>
      <c r="X619" s="64">
        <f t="shared" si="472"/>
        <v>658</v>
      </c>
      <c r="Y619" s="64">
        <f t="shared" si="472"/>
        <v>658</v>
      </c>
      <c r="Z619" s="64">
        <f t="shared" si="472"/>
        <v>0</v>
      </c>
      <c r="AA619" s="64">
        <f t="shared" si="472"/>
        <v>658</v>
      </c>
      <c r="AB619" s="64">
        <f t="shared" si="472"/>
        <v>658</v>
      </c>
      <c r="AC619" s="64">
        <f>AC620+AC622</f>
        <v>0</v>
      </c>
      <c r="AD619" s="64">
        <f>AD620+AD622</f>
        <v>0</v>
      </c>
      <c r="AE619" s="64"/>
      <c r="AF619" s="64">
        <f aca="true" t="shared" si="473" ref="AF619:AV619">AF620+AF622</f>
        <v>658</v>
      </c>
      <c r="AG619" s="64">
        <f t="shared" si="473"/>
        <v>0</v>
      </c>
      <c r="AH619" s="64">
        <f t="shared" si="473"/>
        <v>658</v>
      </c>
      <c r="AI619" s="64">
        <f t="shared" si="473"/>
        <v>0</v>
      </c>
      <c r="AJ619" s="64">
        <f t="shared" si="473"/>
        <v>0</v>
      </c>
      <c r="AK619" s="64">
        <f t="shared" si="473"/>
        <v>658</v>
      </c>
      <c r="AL619" s="64">
        <f t="shared" si="473"/>
        <v>0</v>
      </c>
      <c r="AM619" s="64">
        <f t="shared" si="473"/>
        <v>658</v>
      </c>
      <c r="AN619" s="64">
        <f t="shared" si="473"/>
        <v>-219</v>
      </c>
      <c r="AO619" s="64">
        <f t="shared" si="473"/>
        <v>439</v>
      </c>
      <c r="AP619" s="64">
        <f t="shared" si="473"/>
        <v>0</v>
      </c>
      <c r="AQ619" s="64">
        <f t="shared" si="473"/>
        <v>439</v>
      </c>
      <c r="AR619" s="64">
        <f t="shared" si="473"/>
        <v>0</v>
      </c>
      <c r="AS619" s="64">
        <f t="shared" si="473"/>
        <v>0</v>
      </c>
      <c r="AT619" s="64">
        <f t="shared" si="473"/>
        <v>439</v>
      </c>
      <c r="AU619" s="64">
        <f t="shared" si="473"/>
        <v>439</v>
      </c>
      <c r="AV619" s="64">
        <f t="shared" si="473"/>
        <v>0</v>
      </c>
      <c r="AW619" s="64">
        <f aca="true" t="shared" si="474" ref="AW619:BC619">AW620+AW622</f>
        <v>0</v>
      </c>
      <c r="AX619" s="64">
        <f t="shared" si="474"/>
        <v>439</v>
      </c>
      <c r="AY619" s="64">
        <f t="shared" si="474"/>
        <v>439</v>
      </c>
      <c r="AZ619" s="64">
        <f t="shared" si="474"/>
        <v>0</v>
      </c>
      <c r="BA619" s="64">
        <f t="shared" si="474"/>
        <v>0</v>
      </c>
      <c r="BB619" s="64">
        <f t="shared" si="474"/>
        <v>439</v>
      </c>
      <c r="BC619" s="64">
        <f t="shared" si="474"/>
        <v>439</v>
      </c>
      <c r="BD619" s="148"/>
      <c r="BE619" s="148"/>
      <c r="BF619" s="64">
        <f aca="true" t="shared" si="475" ref="BF619:BP619">BF620+BF622</f>
        <v>439</v>
      </c>
      <c r="BG619" s="64">
        <f t="shared" si="475"/>
        <v>439</v>
      </c>
      <c r="BH619" s="64">
        <f>BH620+BH622</f>
        <v>0</v>
      </c>
      <c r="BI619" s="64">
        <f>BI620+BI622</f>
        <v>0</v>
      </c>
      <c r="BJ619" s="64">
        <f>BJ620+BJ622</f>
        <v>439</v>
      </c>
      <c r="BK619" s="64">
        <f>BK620+BK622</f>
        <v>439</v>
      </c>
      <c r="BL619" s="64">
        <f t="shared" si="475"/>
        <v>0</v>
      </c>
      <c r="BM619" s="64">
        <f t="shared" si="475"/>
        <v>0</v>
      </c>
      <c r="BN619" s="64">
        <f t="shared" si="475"/>
        <v>439</v>
      </c>
      <c r="BO619" s="64"/>
      <c r="BP619" s="64">
        <f t="shared" si="475"/>
        <v>439</v>
      </c>
      <c r="BQ619" s="64">
        <f>BQ620+BQ622</f>
        <v>0</v>
      </c>
      <c r="BR619" s="64">
        <f>BR620+BR622</f>
        <v>439</v>
      </c>
      <c r="BS619" s="64">
        <f>BS620+BS622</f>
        <v>439</v>
      </c>
      <c r="BT619" s="26"/>
      <c r="BU619" s="26"/>
      <c r="BV619" s="26"/>
      <c r="BW619" s="26"/>
    </row>
    <row r="620" spans="1:75" s="27" customFormat="1" ht="82.5" customHeight="1" hidden="1">
      <c r="A620" s="66" t="s">
        <v>263</v>
      </c>
      <c r="B620" s="72" t="s">
        <v>7</v>
      </c>
      <c r="C620" s="72" t="s">
        <v>151</v>
      </c>
      <c r="D620" s="73" t="s">
        <v>211</v>
      </c>
      <c r="E620" s="72"/>
      <c r="F620" s="64">
        <f t="shared" si="470"/>
        <v>1049</v>
      </c>
      <c r="G620" s="64">
        <f t="shared" si="470"/>
        <v>-92</v>
      </c>
      <c r="H620" s="64">
        <f t="shared" si="470"/>
        <v>957</v>
      </c>
      <c r="I620" s="64">
        <f t="shared" si="470"/>
        <v>0</v>
      </c>
      <c r="J620" s="64">
        <f t="shared" si="470"/>
        <v>1025</v>
      </c>
      <c r="K620" s="64">
        <f t="shared" si="470"/>
        <v>0</v>
      </c>
      <c r="L620" s="64">
        <f t="shared" si="470"/>
        <v>0</v>
      </c>
      <c r="M620" s="64">
        <f t="shared" si="470"/>
        <v>1025</v>
      </c>
      <c r="N620" s="64">
        <f t="shared" si="470"/>
        <v>-1025</v>
      </c>
      <c r="O620" s="64">
        <f t="shared" si="470"/>
        <v>0</v>
      </c>
      <c r="P620" s="64">
        <f t="shared" si="470"/>
        <v>0</v>
      </c>
      <c r="Q620" s="64">
        <f t="shared" si="470"/>
        <v>0</v>
      </c>
      <c r="R620" s="64">
        <f t="shared" si="470"/>
        <v>0</v>
      </c>
      <c r="S620" s="64">
        <f t="shared" si="470"/>
        <v>0</v>
      </c>
      <c r="T620" s="64">
        <f t="shared" si="470"/>
        <v>0</v>
      </c>
      <c r="U620" s="64">
        <f t="shared" si="470"/>
        <v>0</v>
      </c>
      <c r="V620" s="64">
        <f t="shared" si="470"/>
        <v>0</v>
      </c>
      <c r="W620" s="64">
        <f aca="true" t="shared" si="476" ref="W620:AH620">W621</f>
        <v>0</v>
      </c>
      <c r="X620" s="64">
        <f t="shared" si="476"/>
        <v>0</v>
      </c>
      <c r="Y620" s="64">
        <f t="shared" si="476"/>
        <v>0</v>
      </c>
      <c r="Z620" s="64">
        <f t="shared" si="476"/>
        <v>0</v>
      </c>
      <c r="AA620" s="64">
        <f t="shared" si="476"/>
        <v>0</v>
      </c>
      <c r="AB620" s="64">
        <f t="shared" si="476"/>
        <v>0</v>
      </c>
      <c r="AC620" s="64">
        <f t="shared" si="476"/>
        <v>0</v>
      </c>
      <c r="AD620" s="64">
        <f t="shared" si="476"/>
        <v>0</v>
      </c>
      <c r="AE620" s="64"/>
      <c r="AF620" s="64">
        <f t="shared" si="476"/>
        <v>0</v>
      </c>
      <c r="AG620" s="64">
        <f t="shared" si="476"/>
        <v>0</v>
      </c>
      <c r="AH620" s="64">
        <f t="shared" si="476"/>
        <v>0</v>
      </c>
      <c r="AI620" s="148"/>
      <c r="AJ620" s="148"/>
      <c r="AK620" s="151"/>
      <c r="AL620" s="151"/>
      <c r="AM620" s="151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  <c r="BQ620" s="152"/>
      <c r="BR620" s="148"/>
      <c r="BS620" s="148"/>
      <c r="BT620" s="26"/>
      <c r="BU620" s="26"/>
      <c r="BV620" s="26"/>
      <c r="BW620" s="26"/>
    </row>
    <row r="621" spans="1:75" s="27" customFormat="1" ht="82.5" customHeight="1" hidden="1">
      <c r="A621" s="66" t="s">
        <v>241</v>
      </c>
      <c r="B621" s="72" t="s">
        <v>7</v>
      </c>
      <c r="C621" s="72" t="s">
        <v>151</v>
      </c>
      <c r="D621" s="73" t="s">
        <v>211</v>
      </c>
      <c r="E621" s="72" t="s">
        <v>145</v>
      </c>
      <c r="F621" s="64">
        <v>1049</v>
      </c>
      <c r="G621" s="64">
        <f>H621-F621</f>
        <v>-92</v>
      </c>
      <c r="H621" s="64">
        <v>957</v>
      </c>
      <c r="I621" s="64"/>
      <c r="J621" s="64">
        <v>1025</v>
      </c>
      <c r="K621" s="151"/>
      <c r="L621" s="151"/>
      <c r="M621" s="64">
        <v>1025</v>
      </c>
      <c r="N621" s="64">
        <f>O621-M621</f>
        <v>-1025</v>
      </c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148"/>
      <c r="AJ621" s="148"/>
      <c r="AK621" s="151"/>
      <c r="AL621" s="151"/>
      <c r="AM621" s="151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  <c r="BQ621" s="152"/>
      <c r="BR621" s="148"/>
      <c r="BS621" s="148"/>
      <c r="BT621" s="26"/>
      <c r="BU621" s="26"/>
      <c r="BV621" s="26"/>
      <c r="BW621" s="26"/>
    </row>
    <row r="622" spans="1:75" s="27" customFormat="1" ht="115.5" customHeight="1">
      <c r="A622" s="66" t="s">
        <v>285</v>
      </c>
      <c r="B622" s="72" t="s">
        <v>7</v>
      </c>
      <c r="C622" s="72" t="s">
        <v>151</v>
      </c>
      <c r="D622" s="73" t="s">
        <v>211</v>
      </c>
      <c r="E622" s="72"/>
      <c r="F622" s="64"/>
      <c r="G622" s="64"/>
      <c r="H622" s="64"/>
      <c r="I622" s="64"/>
      <c r="J622" s="64"/>
      <c r="K622" s="151"/>
      <c r="L622" s="151"/>
      <c r="M622" s="64"/>
      <c r="N622" s="64">
        <f aca="true" t="shared" si="477" ref="N622:BC622">N623</f>
        <v>658</v>
      </c>
      <c r="O622" s="64">
        <f t="shared" si="477"/>
        <v>658</v>
      </c>
      <c r="P622" s="64">
        <f t="shared" si="477"/>
        <v>0</v>
      </c>
      <c r="Q622" s="64">
        <f t="shared" si="477"/>
        <v>658</v>
      </c>
      <c r="R622" s="64">
        <f t="shared" si="477"/>
        <v>0</v>
      </c>
      <c r="S622" s="64">
        <f t="shared" si="477"/>
        <v>0</v>
      </c>
      <c r="T622" s="64">
        <f t="shared" si="477"/>
        <v>658</v>
      </c>
      <c r="U622" s="64">
        <f t="shared" si="477"/>
        <v>658</v>
      </c>
      <c r="V622" s="64">
        <f t="shared" si="477"/>
        <v>0</v>
      </c>
      <c r="W622" s="64">
        <f t="shared" si="477"/>
        <v>0</v>
      </c>
      <c r="X622" s="64">
        <f t="shared" si="477"/>
        <v>658</v>
      </c>
      <c r="Y622" s="64">
        <f t="shared" si="477"/>
        <v>658</v>
      </c>
      <c r="Z622" s="64">
        <f t="shared" si="477"/>
        <v>0</v>
      </c>
      <c r="AA622" s="64">
        <f t="shared" si="477"/>
        <v>658</v>
      </c>
      <c r="AB622" s="64">
        <f t="shared" si="477"/>
        <v>658</v>
      </c>
      <c r="AC622" s="64">
        <f t="shared" si="477"/>
        <v>0</v>
      </c>
      <c r="AD622" s="64">
        <f t="shared" si="477"/>
        <v>0</v>
      </c>
      <c r="AE622" s="64"/>
      <c r="AF622" s="64">
        <f t="shared" si="477"/>
        <v>658</v>
      </c>
      <c r="AG622" s="64">
        <f t="shared" si="477"/>
        <v>0</v>
      </c>
      <c r="AH622" s="64">
        <f t="shared" si="477"/>
        <v>658</v>
      </c>
      <c r="AI622" s="64">
        <f t="shared" si="477"/>
        <v>0</v>
      </c>
      <c r="AJ622" s="64">
        <f t="shared" si="477"/>
        <v>0</v>
      </c>
      <c r="AK622" s="64">
        <f t="shared" si="477"/>
        <v>658</v>
      </c>
      <c r="AL622" s="64">
        <f t="shared" si="477"/>
        <v>0</v>
      </c>
      <c r="AM622" s="64">
        <f t="shared" si="477"/>
        <v>658</v>
      </c>
      <c r="AN622" s="64">
        <f t="shared" si="477"/>
        <v>-219</v>
      </c>
      <c r="AO622" s="64">
        <f t="shared" si="477"/>
        <v>439</v>
      </c>
      <c r="AP622" s="64">
        <f t="shared" si="477"/>
        <v>0</v>
      </c>
      <c r="AQ622" s="64">
        <f t="shared" si="477"/>
        <v>439</v>
      </c>
      <c r="AR622" s="64">
        <f t="shared" si="477"/>
        <v>0</v>
      </c>
      <c r="AS622" s="64">
        <f t="shared" si="477"/>
        <v>0</v>
      </c>
      <c r="AT622" s="64">
        <f t="shared" si="477"/>
        <v>439</v>
      </c>
      <c r="AU622" s="64">
        <f t="shared" si="477"/>
        <v>439</v>
      </c>
      <c r="AV622" s="64">
        <f t="shared" si="477"/>
        <v>0</v>
      </c>
      <c r="AW622" s="64">
        <f t="shared" si="477"/>
        <v>0</v>
      </c>
      <c r="AX622" s="64">
        <f t="shared" si="477"/>
        <v>439</v>
      </c>
      <c r="AY622" s="64">
        <f t="shared" si="477"/>
        <v>439</v>
      </c>
      <c r="AZ622" s="64">
        <f t="shared" si="477"/>
        <v>0</v>
      </c>
      <c r="BA622" s="64">
        <f t="shared" si="477"/>
        <v>0</v>
      </c>
      <c r="BB622" s="64">
        <f t="shared" si="477"/>
        <v>439</v>
      </c>
      <c r="BC622" s="64">
        <f t="shared" si="477"/>
        <v>439</v>
      </c>
      <c r="BD622" s="148"/>
      <c r="BE622" s="148"/>
      <c r="BF622" s="64">
        <f aca="true" t="shared" si="478" ref="BF622:BS622">BF623</f>
        <v>439</v>
      </c>
      <c r="BG622" s="64">
        <f t="shared" si="478"/>
        <v>439</v>
      </c>
      <c r="BH622" s="64">
        <f t="shared" si="478"/>
        <v>0</v>
      </c>
      <c r="BI622" s="64">
        <f t="shared" si="478"/>
        <v>0</v>
      </c>
      <c r="BJ622" s="64">
        <f t="shared" si="478"/>
        <v>439</v>
      </c>
      <c r="BK622" s="64">
        <f t="shared" si="478"/>
        <v>439</v>
      </c>
      <c r="BL622" s="64">
        <f t="shared" si="478"/>
        <v>0</v>
      </c>
      <c r="BM622" s="64">
        <f t="shared" si="478"/>
        <v>0</v>
      </c>
      <c r="BN622" s="64">
        <f t="shared" si="478"/>
        <v>439</v>
      </c>
      <c r="BO622" s="64"/>
      <c r="BP622" s="64">
        <f t="shared" si="478"/>
        <v>439</v>
      </c>
      <c r="BQ622" s="64">
        <f t="shared" si="478"/>
        <v>0</v>
      </c>
      <c r="BR622" s="64">
        <f t="shared" si="478"/>
        <v>439</v>
      </c>
      <c r="BS622" s="64">
        <f t="shared" si="478"/>
        <v>439</v>
      </c>
      <c r="BT622" s="26"/>
      <c r="BU622" s="26"/>
      <c r="BV622" s="26"/>
      <c r="BW622" s="26"/>
    </row>
    <row r="623" spans="1:75" s="27" customFormat="1" ht="90" customHeight="1">
      <c r="A623" s="66" t="s">
        <v>241</v>
      </c>
      <c r="B623" s="72" t="s">
        <v>7</v>
      </c>
      <c r="C623" s="72" t="s">
        <v>151</v>
      </c>
      <c r="D623" s="73" t="s">
        <v>211</v>
      </c>
      <c r="E623" s="72" t="s">
        <v>145</v>
      </c>
      <c r="F623" s="64"/>
      <c r="G623" s="64"/>
      <c r="H623" s="64"/>
      <c r="I623" s="64"/>
      <c r="J623" s="64"/>
      <c r="K623" s="151"/>
      <c r="L623" s="151"/>
      <c r="M623" s="64"/>
      <c r="N623" s="64">
        <f>O623-M623</f>
        <v>658</v>
      </c>
      <c r="O623" s="64">
        <v>658</v>
      </c>
      <c r="P623" s="64"/>
      <c r="Q623" s="64">
        <v>658</v>
      </c>
      <c r="R623" s="148"/>
      <c r="S623" s="148"/>
      <c r="T623" s="64">
        <f>O623+R623</f>
        <v>658</v>
      </c>
      <c r="U623" s="64">
        <f>Q623+S623</f>
        <v>658</v>
      </c>
      <c r="V623" s="148"/>
      <c r="W623" s="148"/>
      <c r="X623" s="64">
        <f>T623+V623</f>
        <v>658</v>
      </c>
      <c r="Y623" s="64">
        <f>U623+W623</f>
        <v>658</v>
      </c>
      <c r="Z623" s="148"/>
      <c r="AA623" s="64">
        <f>X623+Z623</f>
        <v>658</v>
      </c>
      <c r="AB623" s="64">
        <f>Y623</f>
        <v>658</v>
      </c>
      <c r="AC623" s="148"/>
      <c r="AD623" s="148"/>
      <c r="AE623" s="148"/>
      <c r="AF623" s="64">
        <f>AA623+AC623</f>
        <v>658</v>
      </c>
      <c r="AG623" s="148"/>
      <c r="AH623" s="64">
        <f>AB623</f>
        <v>658</v>
      </c>
      <c r="AI623" s="148"/>
      <c r="AJ623" s="148"/>
      <c r="AK623" s="64">
        <f>AF623+AI623</f>
        <v>658</v>
      </c>
      <c r="AL623" s="64">
        <f>AG623</f>
        <v>0</v>
      </c>
      <c r="AM623" s="64">
        <f>AH623+AJ623</f>
        <v>658</v>
      </c>
      <c r="AN623" s="64">
        <f>AO623-AM623</f>
        <v>-219</v>
      </c>
      <c r="AO623" s="67">
        <v>439</v>
      </c>
      <c r="AP623" s="67"/>
      <c r="AQ623" s="67">
        <v>439</v>
      </c>
      <c r="AR623" s="67"/>
      <c r="AS623" s="148"/>
      <c r="AT623" s="64">
        <f>AO623+AR623</f>
        <v>439</v>
      </c>
      <c r="AU623" s="64">
        <f>AQ623+AS623</f>
        <v>439</v>
      </c>
      <c r="AV623" s="148"/>
      <c r="AW623" s="148"/>
      <c r="AX623" s="64">
        <f>AT623+AV623</f>
        <v>439</v>
      </c>
      <c r="AY623" s="64">
        <f>AU623</f>
        <v>439</v>
      </c>
      <c r="AZ623" s="148"/>
      <c r="BA623" s="148"/>
      <c r="BB623" s="64">
        <f>AX623+AZ623</f>
        <v>439</v>
      </c>
      <c r="BC623" s="64">
        <f>AY623+BA623</f>
        <v>439</v>
      </c>
      <c r="BD623" s="148"/>
      <c r="BE623" s="148"/>
      <c r="BF623" s="64">
        <f>BB623+BD623</f>
        <v>439</v>
      </c>
      <c r="BG623" s="64">
        <f>BC623+BE623</f>
        <v>439</v>
      </c>
      <c r="BH623" s="148"/>
      <c r="BI623" s="148"/>
      <c r="BJ623" s="64">
        <f>BB623+BH623</f>
        <v>439</v>
      </c>
      <c r="BK623" s="64">
        <f>BC623+BI623</f>
        <v>439</v>
      </c>
      <c r="BL623" s="148"/>
      <c r="BM623" s="148"/>
      <c r="BN623" s="64">
        <f>BJ623+BL623</f>
        <v>439</v>
      </c>
      <c r="BO623" s="64"/>
      <c r="BP623" s="64">
        <f>BK623+BM623</f>
        <v>439</v>
      </c>
      <c r="BQ623" s="64">
        <f>BR623-BP623</f>
        <v>0</v>
      </c>
      <c r="BR623" s="67">
        <v>439</v>
      </c>
      <c r="BS623" s="67">
        <v>439</v>
      </c>
      <c r="BT623" s="26"/>
      <c r="BU623" s="26"/>
      <c r="BV623" s="26"/>
      <c r="BW623" s="26"/>
    </row>
    <row r="624" spans="1:75" s="27" customFormat="1" ht="39" customHeight="1">
      <c r="A624" s="66" t="s">
        <v>124</v>
      </c>
      <c r="B624" s="72" t="s">
        <v>7</v>
      </c>
      <c r="C624" s="72" t="s">
        <v>151</v>
      </c>
      <c r="D624" s="73" t="s">
        <v>125</v>
      </c>
      <c r="E624" s="72"/>
      <c r="F624" s="74" t="e">
        <f>#REF!+#REF!+F625+F629</f>
        <v>#REF!</v>
      </c>
      <c r="G624" s="74" t="e">
        <f>#REF!+#REF!+G625+G629</f>
        <v>#REF!</v>
      </c>
      <c r="H624" s="74" t="e">
        <f>#REF!+#REF!+H625+H629</f>
        <v>#REF!</v>
      </c>
      <c r="I624" s="74" t="e">
        <f>#REF!+#REF!+I625+I629</f>
        <v>#REF!</v>
      </c>
      <c r="J624" s="74" t="e">
        <f>#REF!+#REF!+J625+J629</f>
        <v>#REF!</v>
      </c>
      <c r="K624" s="74" t="e">
        <f>#REF!+#REF!+K625+K629</f>
        <v>#REF!</v>
      </c>
      <c r="L624" s="74" t="e">
        <f>#REF!+#REF!+L625+L629</f>
        <v>#REF!</v>
      </c>
      <c r="M624" s="74" t="e">
        <f>#REF!+#REF!+M625+M627+M629</f>
        <v>#REF!</v>
      </c>
      <c r="N624" s="74" t="e">
        <f>#REF!+#REF!+N625+N627+N629+N631+N646+N643</f>
        <v>#REF!</v>
      </c>
      <c r="O624" s="74" t="e">
        <f>#REF!+#REF!+O625+O627+O629+O631+O646+O643</f>
        <v>#REF!</v>
      </c>
      <c r="P624" s="74" t="e">
        <f>#REF!+#REF!+P625+P627+P629+P631+P646+P643</f>
        <v>#REF!</v>
      </c>
      <c r="Q624" s="74" t="e">
        <f>#REF!+#REF!+Q625+Q627+Q629+Q631+Q646+Q643</f>
        <v>#REF!</v>
      </c>
      <c r="R624" s="74" t="e">
        <f>#REF!+#REF!+R625+R627+R629+R631+R646+R643</f>
        <v>#REF!</v>
      </c>
      <c r="S624" s="74" t="e">
        <f>#REF!+#REF!+S625+S627+S629+S631+S646+S643</f>
        <v>#REF!</v>
      </c>
      <c r="T624" s="74" t="e">
        <f>#REF!+#REF!+T625+T627+T629+T631+T646+T643</f>
        <v>#REF!</v>
      </c>
      <c r="U624" s="74" t="e">
        <f>#REF!+#REF!+U625+U627+U629+U631+U646+U643</f>
        <v>#REF!</v>
      </c>
      <c r="V624" s="74" t="e">
        <f>#REF!+#REF!+V625+V627+V629+V631+V646+V643</f>
        <v>#REF!</v>
      </c>
      <c r="W624" s="74" t="e">
        <f>#REF!+#REF!+W625+W627+W629+W631+W646+W643</f>
        <v>#REF!</v>
      </c>
      <c r="X624" s="74" t="e">
        <f>#REF!+#REF!+X625+X627+X629+X631+X646+X643</f>
        <v>#REF!</v>
      </c>
      <c r="Y624" s="74" t="e">
        <f>#REF!+#REF!+Y625+Y627+Y629+Y631+Y646+Y643</f>
        <v>#REF!</v>
      </c>
      <c r="Z624" s="74" t="e">
        <f>#REF!+#REF!+Z625+Z627+Z629+Z631+Z646+Z643</f>
        <v>#REF!</v>
      </c>
      <c r="AA624" s="74" t="e">
        <f>#REF!+#REF!+AA625+AA627+AA629+AA631+AA646+AA643</f>
        <v>#REF!</v>
      </c>
      <c r="AB624" s="74" t="e">
        <f>#REF!+#REF!+AB625+AB627+AB629+AB631+AB646+AB643</f>
        <v>#REF!</v>
      </c>
      <c r="AC624" s="74" t="e">
        <f>#REF!+#REF!+AC625+AC627+AC629+AC631+AC646+AC643</f>
        <v>#REF!</v>
      </c>
      <c r="AD624" s="74" t="e">
        <f>#REF!+#REF!+AD625+AD627+AD629+AD631+AD646+AD643</f>
        <v>#REF!</v>
      </c>
      <c r="AE624" s="74"/>
      <c r="AF624" s="74" t="e">
        <f>#REF!+#REF!+AF625+AF627+AF629+AF631+AF646+AF643</f>
        <v>#REF!</v>
      </c>
      <c r="AG624" s="74" t="e">
        <f>#REF!+#REF!+AG625+AG627+AG629+AG631+AG646+AG643</f>
        <v>#REF!</v>
      </c>
      <c r="AH624" s="74" t="e">
        <f>#REF!+#REF!+AH625+AH627+AH629+AH631+AH646+AH643</f>
        <v>#REF!</v>
      </c>
      <c r="AI624" s="74" t="e">
        <f>#REF!+#REF!+AI625+AI627+AI629+AI631+AI646+AI643</f>
        <v>#REF!</v>
      </c>
      <c r="AJ624" s="74" t="e">
        <f>#REF!+#REF!+AJ625+AJ627+AJ629+AJ631+AJ646+AJ643</f>
        <v>#REF!</v>
      </c>
      <c r="AK624" s="74" t="e">
        <f>#REF!+#REF!+AK625+AK627+AK629+AK631+AK646+AK643</f>
        <v>#REF!</v>
      </c>
      <c r="AL624" s="74" t="e">
        <f>#REF!+#REF!+AL625+AL627+AL629+AL631+AL646+AL643</f>
        <v>#REF!</v>
      </c>
      <c r="AM624" s="74" t="e">
        <f>#REF!+#REF!+AM625+AM627+AM629+AM631+AM646+AM643</f>
        <v>#REF!</v>
      </c>
      <c r="AN624" s="74" t="e">
        <f>#REF!+#REF!+AN625+AN627+AN629+AN631+AN646+AN643</f>
        <v>#REF!</v>
      </c>
      <c r="AO624" s="74" t="e">
        <f>#REF!+#REF!+AO625+AO627+AO629+AO631+AO646+AO643</f>
        <v>#REF!</v>
      </c>
      <c r="AP624" s="74" t="e">
        <f>#REF!+#REF!+AP625+AP627+AP629+AP631+AP646+AP643</f>
        <v>#REF!</v>
      </c>
      <c r="AQ624" s="74" t="e">
        <f>#REF!+#REF!+AQ625+AQ627+AQ629+AQ631+AQ646+AQ643</f>
        <v>#REF!</v>
      </c>
      <c r="AR624" s="74" t="e">
        <f>#REF!+#REF!+AR625+AR627+AR629+AR631+AR646+AR643</f>
        <v>#REF!</v>
      </c>
      <c r="AS624" s="74" t="e">
        <f>#REF!+#REF!+AS625+AS627+AS629+AS631+AS646+AS643</f>
        <v>#REF!</v>
      </c>
      <c r="AT624" s="74" t="e">
        <f>#REF!+#REF!+AT625+AT627+AT629+AT631+AT646+AT643</f>
        <v>#REF!</v>
      </c>
      <c r="AU624" s="74" t="e">
        <f>#REF!+#REF!+AU625+AU627+AU629+AU631+AU646+AU643</f>
        <v>#REF!</v>
      </c>
      <c r="AV624" s="148"/>
      <c r="AW624" s="148"/>
      <c r="AX624" s="74" t="e">
        <f>#REF!+#REF!+AX625+AX627+AX629+AX631+AX646+AX643</f>
        <v>#REF!</v>
      </c>
      <c r="AY624" s="74" t="e">
        <f>#REF!+#REF!+AY625+AY627+AY629+AY631+AY646+AY643</f>
        <v>#REF!</v>
      </c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  <c r="BQ624" s="64">
        <f>BQ631+BQ643+BQ646+BQ650</f>
        <v>65153</v>
      </c>
      <c r="BR624" s="64">
        <f>BR631+BR643+BR646+BR650</f>
        <v>65153</v>
      </c>
      <c r="BS624" s="64">
        <f>BS631+BS643+BS646+BS650</f>
        <v>61337</v>
      </c>
      <c r="BT624" s="26"/>
      <c r="BU624" s="26"/>
      <c r="BV624" s="26"/>
      <c r="BW624" s="26"/>
    </row>
    <row r="625" spans="1:75" s="27" customFormat="1" ht="49.5" customHeight="1" hidden="1">
      <c r="A625" s="66" t="s">
        <v>244</v>
      </c>
      <c r="B625" s="72" t="s">
        <v>7</v>
      </c>
      <c r="C625" s="72" t="s">
        <v>151</v>
      </c>
      <c r="D625" s="73" t="s">
        <v>181</v>
      </c>
      <c r="E625" s="72"/>
      <c r="F625" s="74">
        <f aca="true" t="shared" si="479" ref="F625:U625">F626</f>
        <v>1500</v>
      </c>
      <c r="G625" s="74">
        <f t="shared" si="479"/>
        <v>0</v>
      </c>
      <c r="H625" s="74">
        <f t="shared" si="479"/>
        <v>1500</v>
      </c>
      <c r="I625" s="74">
        <f t="shared" si="479"/>
        <v>0</v>
      </c>
      <c r="J625" s="74">
        <f t="shared" si="479"/>
        <v>1600</v>
      </c>
      <c r="K625" s="74">
        <f t="shared" si="479"/>
        <v>0</v>
      </c>
      <c r="L625" s="74">
        <f t="shared" si="479"/>
        <v>0</v>
      </c>
      <c r="M625" s="74">
        <f t="shared" si="479"/>
        <v>1600</v>
      </c>
      <c r="N625" s="74">
        <f t="shared" si="479"/>
        <v>-1600</v>
      </c>
      <c r="O625" s="74">
        <f t="shared" si="479"/>
        <v>0</v>
      </c>
      <c r="P625" s="74">
        <f t="shared" si="479"/>
        <v>0</v>
      </c>
      <c r="Q625" s="74">
        <f t="shared" si="479"/>
        <v>0</v>
      </c>
      <c r="R625" s="74">
        <f t="shared" si="479"/>
        <v>0</v>
      </c>
      <c r="S625" s="74">
        <f t="shared" si="479"/>
        <v>0</v>
      </c>
      <c r="T625" s="74">
        <f t="shared" si="479"/>
        <v>0</v>
      </c>
      <c r="U625" s="74">
        <f t="shared" si="479"/>
        <v>0</v>
      </c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51"/>
      <c r="AL625" s="151"/>
      <c r="AM625" s="151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  <c r="BQ625" s="64"/>
      <c r="BR625" s="64"/>
      <c r="BS625" s="64"/>
      <c r="BT625" s="26"/>
      <c r="BU625" s="26"/>
      <c r="BV625" s="26"/>
      <c r="BW625" s="26"/>
    </row>
    <row r="626" spans="1:75" s="27" customFormat="1" ht="82.5" customHeight="1" hidden="1">
      <c r="A626" s="66" t="s">
        <v>241</v>
      </c>
      <c r="B626" s="72" t="s">
        <v>7</v>
      </c>
      <c r="C626" s="72" t="s">
        <v>151</v>
      </c>
      <c r="D626" s="73" t="s">
        <v>181</v>
      </c>
      <c r="E626" s="72" t="s">
        <v>145</v>
      </c>
      <c r="F626" s="64">
        <v>1500</v>
      </c>
      <c r="G626" s="64">
        <f>H626-F626</f>
        <v>0</v>
      </c>
      <c r="H626" s="64">
        <v>1500</v>
      </c>
      <c r="I626" s="64"/>
      <c r="J626" s="64">
        <v>1600</v>
      </c>
      <c r="K626" s="151"/>
      <c r="L626" s="151"/>
      <c r="M626" s="64">
        <v>1600</v>
      </c>
      <c r="N626" s="64">
        <f>O626-M626</f>
        <v>-1600</v>
      </c>
      <c r="O626" s="64"/>
      <c r="P626" s="64"/>
      <c r="Q626" s="64"/>
      <c r="R626" s="64"/>
      <c r="S626" s="64"/>
      <c r="T626" s="64"/>
      <c r="U626" s="64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51"/>
      <c r="AL626" s="151"/>
      <c r="AM626" s="151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  <c r="BQ626" s="64"/>
      <c r="BR626" s="64"/>
      <c r="BS626" s="64"/>
      <c r="BT626" s="26"/>
      <c r="BU626" s="26"/>
      <c r="BV626" s="26"/>
      <c r="BW626" s="26"/>
    </row>
    <row r="627" spans="1:75" s="27" customFormat="1" ht="66" customHeight="1" hidden="1">
      <c r="A627" s="66" t="s">
        <v>248</v>
      </c>
      <c r="B627" s="72" t="s">
        <v>7</v>
      </c>
      <c r="C627" s="72" t="s">
        <v>151</v>
      </c>
      <c r="D627" s="73" t="s">
        <v>181</v>
      </c>
      <c r="E627" s="72"/>
      <c r="F627" s="64"/>
      <c r="G627" s="64"/>
      <c r="H627" s="64"/>
      <c r="I627" s="64"/>
      <c r="J627" s="64"/>
      <c r="K627" s="151"/>
      <c r="L627" s="151"/>
      <c r="M627" s="64">
        <f aca="true" t="shared" si="480" ref="M627:U627">M628</f>
        <v>0</v>
      </c>
      <c r="N627" s="64">
        <f t="shared" si="480"/>
        <v>0</v>
      </c>
      <c r="O627" s="64">
        <f t="shared" si="480"/>
        <v>0</v>
      </c>
      <c r="P627" s="64">
        <f t="shared" si="480"/>
        <v>0</v>
      </c>
      <c r="Q627" s="64">
        <f t="shared" si="480"/>
        <v>0</v>
      </c>
      <c r="R627" s="64">
        <f t="shared" si="480"/>
        <v>0</v>
      </c>
      <c r="S627" s="64">
        <f t="shared" si="480"/>
        <v>0</v>
      </c>
      <c r="T627" s="64">
        <f t="shared" si="480"/>
        <v>0</v>
      </c>
      <c r="U627" s="64">
        <f t="shared" si="480"/>
        <v>0</v>
      </c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51"/>
      <c r="AL627" s="151"/>
      <c r="AM627" s="151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  <c r="BQ627" s="64"/>
      <c r="BR627" s="64"/>
      <c r="BS627" s="64"/>
      <c r="BT627" s="26"/>
      <c r="BU627" s="26"/>
      <c r="BV627" s="26"/>
      <c r="BW627" s="26"/>
    </row>
    <row r="628" spans="1:75" s="27" customFormat="1" ht="82.5" customHeight="1" hidden="1">
      <c r="A628" s="66" t="s">
        <v>241</v>
      </c>
      <c r="B628" s="72" t="s">
        <v>7</v>
      </c>
      <c r="C628" s="72" t="s">
        <v>151</v>
      </c>
      <c r="D628" s="73" t="s">
        <v>181</v>
      </c>
      <c r="E628" s="72" t="s">
        <v>145</v>
      </c>
      <c r="F628" s="64"/>
      <c r="G628" s="64"/>
      <c r="H628" s="64"/>
      <c r="I628" s="64"/>
      <c r="J628" s="64"/>
      <c r="K628" s="151"/>
      <c r="L628" s="151"/>
      <c r="M628" s="64"/>
      <c r="N628" s="64">
        <f>O628-M628</f>
        <v>0</v>
      </c>
      <c r="O628" s="64"/>
      <c r="P628" s="64"/>
      <c r="Q628" s="64"/>
      <c r="R628" s="64"/>
      <c r="S628" s="64"/>
      <c r="T628" s="64"/>
      <c r="U628" s="64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51"/>
      <c r="AL628" s="151"/>
      <c r="AM628" s="151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  <c r="BQ628" s="64"/>
      <c r="BR628" s="64"/>
      <c r="BS628" s="64"/>
      <c r="BT628" s="26"/>
      <c r="BU628" s="26"/>
      <c r="BV628" s="26"/>
      <c r="BW628" s="26"/>
    </row>
    <row r="629" spans="1:75" s="27" customFormat="1" ht="82.5" customHeight="1" hidden="1">
      <c r="A629" s="66" t="s">
        <v>247</v>
      </c>
      <c r="B629" s="72" t="s">
        <v>7</v>
      </c>
      <c r="C629" s="72" t="s">
        <v>151</v>
      </c>
      <c r="D629" s="73" t="s">
        <v>182</v>
      </c>
      <c r="E629" s="72"/>
      <c r="F629" s="74">
        <f aca="true" t="shared" si="481" ref="F629:U629">F630</f>
        <v>1505</v>
      </c>
      <c r="G629" s="74">
        <f t="shared" si="481"/>
        <v>-5</v>
      </c>
      <c r="H629" s="74">
        <f t="shared" si="481"/>
        <v>1500</v>
      </c>
      <c r="I629" s="74">
        <f t="shared" si="481"/>
        <v>0</v>
      </c>
      <c r="J629" s="74">
        <f t="shared" si="481"/>
        <v>1600</v>
      </c>
      <c r="K629" s="74">
        <f t="shared" si="481"/>
        <v>0</v>
      </c>
      <c r="L629" s="74">
        <f t="shared" si="481"/>
        <v>0</v>
      </c>
      <c r="M629" s="74">
        <f t="shared" si="481"/>
        <v>1600</v>
      </c>
      <c r="N629" s="74">
        <f t="shared" si="481"/>
        <v>-1600</v>
      </c>
      <c r="O629" s="74">
        <f t="shared" si="481"/>
        <v>0</v>
      </c>
      <c r="P629" s="74">
        <f t="shared" si="481"/>
        <v>0</v>
      </c>
      <c r="Q629" s="74">
        <f t="shared" si="481"/>
        <v>0</v>
      </c>
      <c r="R629" s="74">
        <f t="shared" si="481"/>
        <v>0</v>
      </c>
      <c r="S629" s="74">
        <f t="shared" si="481"/>
        <v>0</v>
      </c>
      <c r="T629" s="74">
        <f t="shared" si="481"/>
        <v>0</v>
      </c>
      <c r="U629" s="74">
        <f t="shared" si="481"/>
        <v>0</v>
      </c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51"/>
      <c r="AL629" s="151"/>
      <c r="AM629" s="151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  <c r="BQ629" s="64"/>
      <c r="BR629" s="64"/>
      <c r="BS629" s="64"/>
      <c r="BT629" s="26"/>
      <c r="BU629" s="26"/>
      <c r="BV629" s="26"/>
      <c r="BW629" s="26"/>
    </row>
    <row r="630" spans="1:75" s="27" customFormat="1" ht="82.5" customHeight="1" hidden="1">
      <c r="A630" s="66" t="s">
        <v>241</v>
      </c>
      <c r="B630" s="72" t="s">
        <v>7</v>
      </c>
      <c r="C630" s="72" t="s">
        <v>151</v>
      </c>
      <c r="D630" s="73" t="s">
        <v>182</v>
      </c>
      <c r="E630" s="72" t="s">
        <v>145</v>
      </c>
      <c r="F630" s="64">
        <v>1505</v>
      </c>
      <c r="G630" s="64">
        <f>H630-F630</f>
        <v>-5</v>
      </c>
      <c r="H630" s="64">
        <v>1500</v>
      </c>
      <c r="I630" s="64"/>
      <c r="J630" s="64">
        <v>1600</v>
      </c>
      <c r="K630" s="151"/>
      <c r="L630" s="151"/>
      <c r="M630" s="64">
        <v>1600</v>
      </c>
      <c r="N630" s="64">
        <f>O630-M630</f>
        <v>-1600</v>
      </c>
      <c r="O630" s="64"/>
      <c r="P630" s="64"/>
      <c r="Q630" s="64"/>
      <c r="R630" s="64"/>
      <c r="S630" s="64"/>
      <c r="T630" s="64"/>
      <c r="U630" s="64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51"/>
      <c r="AL630" s="151"/>
      <c r="AM630" s="151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  <c r="BQ630" s="64"/>
      <c r="BR630" s="64"/>
      <c r="BS630" s="64"/>
      <c r="BT630" s="26"/>
      <c r="BU630" s="26"/>
      <c r="BV630" s="26"/>
      <c r="BW630" s="26"/>
    </row>
    <row r="631" spans="1:75" s="27" customFormat="1" ht="75" customHeight="1">
      <c r="A631" s="66" t="s">
        <v>402</v>
      </c>
      <c r="B631" s="72" t="s">
        <v>7</v>
      </c>
      <c r="C631" s="72" t="s">
        <v>151</v>
      </c>
      <c r="D631" s="73" t="s">
        <v>264</v>
      </c>
      <c r="E631" s="72"/>
      <c r="F631" s="64"/>
      <c r="G631" s="64"/>
      <c r="H631" s="64"/>
      <c r="I631" s="64"/>
      <c r="J631" s="64"/>
      <c r="K631" s="151"/>
      <c r="L631" s="151"/>
      <c r="M631" s="64"/>
      <c r="N631" s="64">
        <f aca="true" t="shared" si="482" ref="N631:U631">N632+N634+N636</f>
        <v>20657</v>
      </c>
      <c r="O631" s="64">
        <f t="shared" si="482"/>
        <v>20657</v>
      </c>
      <c r="P631" s="64">
        <f t="shared" si="482"/>
        <v>0</v>
      </c>
      <c r="Q631" s="64">
        <f t="shared" si="482"/>
        <v>20657</v>
      </c>
      <c r="R631" s="64">
        <f t="shared" si="482"/>
        <v>0</v>
      </c>
      <c r="S631" s="64">
        <f t="shared" si="482"/>
        <v>0</v>
      </c>
      <c r="T631" s="64">
        <f t="shared" si="482"/>
        <v>20657</v>
      </c>
      <c r="U631" s="64">
        <f t="shared" si="482"/>
        <v>20657</v>
      </c>
      <c r="V631" s="64">
        <f aca="true" t="shared" si="483" ref="V631:AB631">V632+V634+V636</f>
        <v>0</v>
      </c>
      <c r="W631" s="64">
        <f t="shared" si="483"/>
        <v>0</v>
      </c>
      <c r="X631" s="64">
        <f t="shared" si="483"/>
        <v>20657</v>
      </c>
      <c r="Y631" s="64">
        <f t="shared" si="483"/>
        <v>20657</v>
      </c>
      <c r="Z631" s="64">
        <f t="shared" si="483"/>
        <v>0</v>
      </c>
      <c r="AA631" s="64">
        <f t="shared" si="483"/>
        <v>20657</v>
      </c>
      <c r="AB631" s="64">
        <f t="shared" si="483"/>
        <v>20657</v>
      </c>
      <c r="AC631" s="64">
        <f>AC632+AC634+AC636</f>
        <v>0</v>
      </c>
      <c r="AD631" s="64">
        <f>AD632+AD634+AD636</f>
        <v>0</v>
      </c>
      <c r="AE631" s="64"/>
      <c r="AF631" s="64">
        <f>AF632+AF634+AF636</f>
        <v>20657</v>
      </c>
      <c r="AG631" s="64">
        <f>AG632+AG634+AG636</f>
        <v>0</v>
      </c>
      <c r="AH631" s="64">
        <f>AH632+AH634+AH636</f>
        <v>20657</v>
      </c>
      <c r="AI631" s="64">
        <f aca="true" t="shared" si="484" ref="AI631:AU631">AI632+AI634+AI636+AI641</f>
        <v>606</v>
      </c>
      <c r="AJ631" s="64">
        <f t="shared" si="484"/>
        <v>606</v>
      </c>
      <c r="AK631" s="64">
        <f t="shared" si="484"/>
        <v>21263</v>
      </c>
      <c r="AL631" s="64">
        <f t="shared" si="484"/>
        <v>0</v>
      </c>
      <c r="AM631" s="64">
        <f t="shared" si="484"/>
        <v>21263</v>
      </c>
      <c r="AN631" s="64">
        <f t="shared" si="484"/>
        <v>-21263</v>
      </c>
      <c r="AO631" s="64">
        <f t="shared" si="484"/>
        <v>0</v>
      </c>
      <c r="AP631" s="64">
        <f t="shared" si="484"/>
        <v>0</v>
      </c>
      <c r="AQ631" s="64">
        <f t="shared" si="484"/>
        <v>0</v>
      </c>
      <c r="AR631" s="64">
        <f t="shared" si="484"/>
        <v>0</v>
      </c>
      <c r="AS631" s="64">
        <f t="shared" si="484"/>
        <v>0</v>
      </c>
      <c r="AT631" s="64">
        <f t="shared" si="484"/>
        <v>0</v>
      </c>
      <c r="AU631" s="64">
        <f t="shared" si="484"/>
        <v>0</v>
      </c>
      <c r="AV631" s="148"/>
      <c r="AW631" s="148"/>
      <c r="AX631" s="64">
        <f>AX632+AX634+AX636+AX641</f>
        <v>0</v>
      </c>
      <c r="AY631" s="64">
        <f>AY632+AY634+AY636+AY641</f>
        <v>0</v>
      </c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  <c r="BQ631" s="64">
        <f>BQ632+BQ634++BQ636+BQ641</f>
        <v>62826</v>
      </c>
      <c r="BR631" s="64">
        <f>BR632+BR634++BR636+BR641</f>
        <v>62826</v>
      </c>
      <c r="BS631" s="64">
        <f>BS632+BS634++BS636+BS641</f>
        <v>58561</v>
      </c>
      <c r="BT631" s="26"/>
      <c r="BU631" s="26"/>
      <c r="BV631" s="26"/>
      <c r="BW631" s="26"/>
    </row>
    <row r="632" spans="1:75" s="27" customFormat="1" ht="78" customHeight="1">
      <c r="A632" s="66" t="s">
        <v>300</v>
      </c>
      <c r="B632" s="72" t="s">
        <v>7</v>
      </c>
      <c r="C632" s="72" t="s">
        <v>151</v>
      </c>
      <c r="D632" s="73" t="s">
        <v>280</v>
      </c>
      <c r="E632" s="72"/>
      <c r="F632" s="64"/>
      <c r="G632" s="64"/>
      <c r="H632" s="64"/>
      <c r="I632" s="64"/>
      <c r="J632" s="64"/>
      <c r="K632" s="151"/>
      <c r="L632" s="151"/>
      <c r="M632" s="64"/>
      <c r="N632" s="64">
        <f aca="true" t="shared" si="485" ref="N632:AY632">N633</f>
        <v>250</v>
      </c>
      <c r="O632" s="64">
        <f t="shared" si="485"/>
        <v>250</v>
      </c>
      <c r="P632" s="64">
        <f t="shared" si="485"/>
        <v>0</v>
      </c>
      <c r="Q632" s="64">
        <f t="shared" si="485"/>
        <v>250</v>
      </c>
      <c r="R632" s="64">
        <f t="shared" si="485"/>
        <v>0</v>
      </c>
      <c r="S632" s="64">
        <f t="shared" si="485"/>
        <v>0</v>
      </c>
      <c r="T632" s="64">
        <f t="shared" si="485"/>
        <v>250</v>
      </c>
      <c r="U632" s="64">
        <f t="shared" si="485"/>
        <v>250</v>
      </c>
      <c r="V632" s="64">
        <f t="shared" si="485"/>
        <v>0</v>
      </c>
      <c r="W632" s="64">
        <f t="shared" si="485"/>
        <v>0</v>
      </c>
      <c r="X632" s="64">
        <f t="shared" si="485"/>
        <v>250</v>
      </c>
      <c r="Y632" s="64">
        <f t="shared" si="485"/>
        <v>250</v>
      </c>
      <c r="Z632" s="64">
        <f t="shared" si="485"/>
        <v>0</v>
      </c>
      <c r="AA632" s="64">
        <f t="shared" si="485"/>
        <v>250</v>
      </c>
      <c r="AB632" s="64">
        <f t="shared" si="485"/>
        <v>250</v>
      </c>
      <c r="AC632" s="64">
        <f t="shared" si="485"/>
        <v>0</v>
      </c>
      <c r="AD632" s="64">
        <f t="shared" si="485"/>
        <v>0</v>
      </c>
      <c r="AE632" s="64"/>
      <c r="AF632" s="64">
        <f t="shared" si="485"/>
        <v>250</v>
      </c>
      <c r="AG632" s="64">
        <f t="shared" si="485"/>
        <v>0</v>
      </c>
      <c r="AH632" s="64">
        <f t="shared" si="485"/>
        <v>250</v>
      </c>
      <c r="AI632" s="64">
        <f t="shared" si="485"/>
        <v>0</v>
      </c>
      <c r="AJ632" s="64">
        <f t="shared" si="485"/>
        <v>0</v>
      </c>
      <c r="AK632" s="64">
        <f t="shared" si="485"/>
        <v>250</v>
      </c>
      <c r="AL632" s="64">
        <f t="shared" si="485"/>
        <v>0</v>
      </c>
      <c r="AM632" s="64">
        <f t="shared" si="485"/>
        <v>250</v>
      </c>
      <c r="AN632" s="64">
        <f t="shared" si="485"/>
        <v>-250</v>
      </c>
      <c r="AO632" s="64">
        <f t="shared" si="485"/>
        <v>0</v>
      </c>
      <c r="AP632" s="64">
        <f t="shared" si="485"/>
        <v>0</v>
      </c>
      <c r="AQ632" s="64">
        <f t="shared" si="485"/>
        <v>0</v>
      </c>
      <c r="AR632" s="64">
        <f t="shared" si="485"/>
        <v>0</v>
      </c>
      <c r="AS632" s="64">
        <f t="shared" si="485"/>
        <v>0</v>
      </c>
      <c r="AT632" s="64">
        <f t="shared" si="485"/>
        <v>0</v>
      </c>
      <c r="AU632" s="64">
        <f t="shared" si="485"/>
        <v>0</v>
      </c>
      <c r="AV632" s="148"/>
      <c r="AW632" s="148"/>
      <c r="AX632" s="64">
        <f t="shared" si="485"/>
        <v>0</v>
      </c>
      <c r="AY632" s="64">
        <f t="shared" si="485"/>
        <v>0</v>
      </c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  <c r="BQ632" s="64">
        <f>BQ633</f>
        <v>830</v>
      </c>
      <c r="BR632" s="64">
        <f>BR633</f>
        <v>830</v>
      </c>
      <c r="BS632" s="64">
        <f>BS633</f>
        <v>830</v>
      </c>
      <c r="BT632" s="26"/>
      <c r="BU632" s="26"/>
      <c r="BV632" s="26"/>
      <c r="BW632" s="26"/>
    </row>
    <row r="633" spans="1:75" s="27" customFormat="1" ht="90" customHeight="1">
      <c r="A633" s="66" t="s">
        <v>241</v>
      </c>
      <c r="B633" s="72" t="s">
        <v>7</v>
      </c>
      <c r="C633" s="72" t="s">
        <v>151</v>
      </c>
      <c r="D633" s="73" t="s">
        <v>280</v>
      </c>
      <c r="E633" s="72" t="s">
        <v>145</v>
      </c>
      <c r="F633" s="64"/>
      <c r="G633" s="64"/>
      <c r="H633" s="64"/>
      <c r="I633" s="64"/>
      <c r="J633" s="64"/>
      <c r="K633" s="151"/>
      <c r="L633" s="151"/>
      <c r="M633" s="64"/>
      <c r="N633" s="64">
        <f>O633-M633</f>
        <v>250</v>
      </c>
      <c r="O633" s="64">
        <v>250</v>
      </c>
      <c r="P633" s="64"/>
      <c r="Q633" s="64">
        <v>250</v>
      </c>
      <c r="R633" s="148"/>
      <c r="S633" s="148"/>
      <c r="T633" s="64">
        <f>O633+R633</f>
        <v>250</v>
      </c>
      <c r="U633" s="64">
        <f>Q633+S633</f>
        <v>250</v>
      </c>
      <c r="V633" s="148"/>
      <c r="W633" s="148"/>
      <c r="X633" s="64">
        <f>T633+V633</f>
        <v>250</v>
      </c>
      <c r="Y633" s="64">
        <f>U633+W633</f>
        <v>250</v>
      </c>
      <c r="Z633" s="148"/>
      <c r="AA633" s="64">
        <f>X633+Z633</f>
        <v>250</v>
      </c>
      <c r="AB633" s="64">
        <f>Y633</f>
        <v>250</v>
      </c>
      <c r="AC633" s="148"/>
      <c r="AD633" s="148"/>
      <c r="AE633" s="148"/>
      <c r="AF633" s="64">
        <f>AA633+AC633</f>
        <v>250</v>
      </c>
      <c r="AG633" s="148"/>
      <c r="AH633" s="64">
        <f>AB633</f>
        <v>250</v>
      </c>
      <c r="AI633" s="148"/>
      <c r="AJ633" s="148"/>
      <c r="AK633" s="64">
        <f>AF633+AI633</f>
        <v>250</v>
      </c>
      <c r="AL633" s="64">
        <f>AG633</f>
        <v>0</v>
      </c>
      <c r="AM633" s="64">
        <f>AH633+AJ633</f>
        <v>250</v>
      </c>
      <c r="AN633" s="64">
        <f>AO633-AM633</f>
        <v>-250</v>
      </c>
      <c r="AO633" s="148"/>
      <c r="AP633" s="148"/>
      <c r="AQ633" s="148"/>
      <c r="AR633" s="148"/>
      <c r="AS633" s="148"/>
      <c r="AT633" s="64">
        <f>AO633+AR633</f>
        <v>0</v>
      </c>
      <c r="AU633" s="64">
        <f>AQ633+AS633</f>
        <v>0</v>
      </c>
      <c r="AV633" s="148"/>
      <c r="AW633" s="148"/>
      <c r="AX633" s="64">
        <f>AR633+AU633</f>
        <v>0</v>
      </c>
      <c r="AY633" s="64">
        <f>AT633+AV633</f>
        <v>0</v>
      </c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  <c r="BQ633" s="64">
        <f>BR633-BP633</f>
        <v>830</v>
      </c>
      <c r="BR633" s="64">
        <v>830</v>
      </c>
      <c r="BS633" s="64">
        <v>830</v>
      </c>
      <c r="BT633" s="26"/>
      <c r="BU633" s="26"/>
      <c r="BV633" s="26"/>
      <c r="BW633" s="26"/>
    </row>
    <row r="634" spans="1:75" s="27" customFormat="1" ht="106.5" customHeight="1">
      <c r="A634" s="120" t="s">
        <v>299</v>
      </c>
      <c r="B634" s="72" t="s">
        <v>7</v>
      </c>
      <c r="C634" s="72" t="s">
        <v>151</v>
      </c>
      <c r="D634" s="73" t="s">
        <v>281</v>
      </c>
      <c r="E634" s="72"/>
      <c r="F634" s="64"/>
      <c r="G634" s="64"/>
      <c r="H634" s="64"/>
      <c r="I634" s="64"/>
      <c r="J634" s="64"/>
      <c r="K634" s="151"/>
      <c r="L634" s="151"/>
      <c r="M634" s="64"/>
      <c r="N634" s="64">
        <f aca="true" t="shared" si="486" ref="N634:AY634">N635</f>
        <v>250</v>
      </c>
      <c r="O634" s="64">
        <f t="shared" si="486"/>
        <v>250</v>
      </c>
      <c r="P634" s="64">
        <f t="shared" si="486"/>
        <v>0</v>
      </c>
      <c r="Q634" s="64">
        <f t="shared" si="486"/>
        <v>250</v>
      </c>
      <c r="R634" s="64">
        <f t="shared" si="486"/>
        <v>0</v>
      </c>
      <c r="S634" s="64">
        <f t="shared" si="486"/>
        <v>0</v>
      </c>
      <c r="T634" s="64">
        <f t="shared" si="486"/>
        <v>250</v>
      </c>
      <c r="U634" s="64">
        <f t="shared" si="486"/>
        <v>250</v>
      </c>
      <c r="V634" s="64">
        <f t="shared" si="486"/>
        <v>0</v>
      </c>
      <c r="W634" s="64">
        <f t="shared" si="486"/>
        <v>0</v>
      </c>
      <c r="X634" s="64">
        <f t="shared" si="486"/>
        <v>250</v>
      </c>
      <c r="Y634" s="64">
        <f t="shared" si="486"/>
        <v>250</v>
      </c>
      <c r="Z634" s="64">
        <f t="shared" si="486"/>
        <v>0</v>
      </c>
      <c r="AA634" s="64">
        <f t="shared" si="486"/>
        <v>250</v>
      </c>
      <c r="AB634" s="64">
        <f t="shared" si="486"/>
        <v>250</v>
      </c>
      <c r="AC634" s="64">
        <f t="shared" si="486"/>
        <v>0</v>
      </c>
      <c r="AD634" s="64">
        <f t="shared" si="486"/>
        <v>0</v>
      </c>
      <c r="AE634" s="64"/>
      <c r="AF634" s="64">
        <f t="shared" si="486"/>
        <v>250</v>
      </c>
      <c r="AG634" s="64">
        <f t="shared" si="486"/>
        <v>0</v>
      </c>
      <c r="AH634" s="64">
        <f t="shared" si="486"/>
        <v>250</v>
      </c>
      <c r="AI634" s="64">
        <f t="shared" si="486"/>
        <v>0</v>
      </c>
      <c r="AJ634" s="64">
        <f t="shared" si="486"/>
        <v>0</v>
      </c>
      <c r="AK634" s="64">
        <f t="shared" si="486"/>
        <v>250</v>
      </c>
      <c r="AL634" s="64">
        <f t="shared" si="486"/>
        <v>0</v>
      </c>
      <c r="AM634" s="64">
        <f t="shared" si="486"/>
        <v>250</v>
      </c>
      <c r="AN634" s="64">
        <f t="shared" si="486"/>
        <v>-250</v>
      </c>
      <c r="AO634" s="64">
        <f t="shared" si="486"/>
        <v>0</v>
      </c>
      <c r="AP634" s="64">
        <f t="shared" si="486"/>
        <v>0</v>
      </c>
      <c r="AQ634" s="64">
        <f t="shared" si="486"/>
        <v>0</v>
      </c>
      <c r="AR634" s="64">
        <f t="shared" si="486"/>
        <v>0</v>
      </c>
      <c r="AS634" s="64">
        <f t="shared" si="486"/>
        <v>0</v>
      </c>
      <c r="AT634" s="64">
        <f t="shared" si="486"/>
        <v>0</v>
      </c>
      <c r="AU634" s="64">
        <f t="shared" si="486"/>
        <v>0</v>
      </c>
      <c r="AV634" s="148"/>
      <c r="AW634" s="148"/>
      <c r="AX634" s="64">
        <f t="shared" si="486"/>
        <v>0</v>
      </c>
      <c r="AY634" s="64">
        <f t="shared" si="486"/>
        <v>0</v>
      </c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  <c r="BQ634" s="64">
        <f>BQ635</f>
        <v>4000</v>
      </c>
      <c r="BR634" s="64">
        <f>BR635</f>
        <v>4000</v>
      </c>
      <c r="BS634" s="64">
        <f>BS635</f>
        <v>4000</v>
      </c>
      <c r="BT634" s="26"/>
      <c r="BU634" s="26"/>
      <c r="BV634" s="26"/>
      <c r="BW634" s="26"/>
    </row>
    <row r="635" spans="1:75" s="27" customFormat="1" ht="87" customHeight="1">
      <c r="A635" s="66" t="s">
        <v>241</v>
      </c>
      <c r="B635" s="72" t="s">
        <v>7</v>
      </c>
      <c r="C635" s="72" t="s">
        <v>151</v>
      </c>
      <c r="D635" s="73" t="s">
        <v>281</v>
      </c>
      <c r="E635" s="72" t="s">
        <v>145</v>
      </c>
      <c r="F635" s="64"/>
      <c r="G635" s="64"/>
      <c r="H635" s="64"/>
      <c r="I635" s="64"/>
      <c r="J635" s="64"/>
      <c r="K635" s="151"/>
      <c r="L635" s="151"/>
      <c r="M635" s="64"/>
      <c r="N635" s="64">
        <f>O635-M635</f>
        <v>250</v>
      </c>
      <c r="O635" s="64">
        <v>250</v>
      </c>
      <c r="P635" s="64"/>
      <c r="Q635" s="64">
        <v>250</v>
      </c>
      <c r="R635" s="148"/>
      <c r="S635" s="148"/>
      <c r="T635" s="64">
        <f>O635+R635</f>
        <v>250</v>
      </c>
      <c r="U635" s="64">
        <f>Q635+S635</f>
        <v>250</v>
      </c>
      <c r="V635" s="148"/>
      <c r="W635" s="148"/>
      <c r="X635" s="64">
        <f>T635+V635</f>
        <v>250</v>
      </c>
      <c r="Y635" s="64">
        <f>U635+W635</f>
        <v>250</v>
      </c>
      <c r="Z635" s="148"/>
      <c r="AA635" s="64">
        <f>X635+Z635</f>
        <v>250</v>
      </c>
      <c r="AB635" s="64">
        <f>Y635</f>
        <v>250</v>
      </c>
      <c r="AC635" s="148"/>
      <c r="AD635" s="148"/>
      <c r="AE635" s="148"/>
      <c r="AF635" s="64">
        <f>AA635+AC635</f>
        <v>250</v>
      </c>
      <c r="AG635" s="148"/>
      <c r="AH635" s="64">
        <f>AB635</f>
        <v>250</v>
      </c>
      <c r="AI635" s="148"/>
      <c r="AJ635" s="148"/>
      <c r="AK635" s="64">
        <f>AF635+AI635</f>
        <v>250</v>
      </c>
      <c r="AL635" s="64">
        <f>AG635</f>
        <v>0</v>
      </c>
      <c r="AM635" s="64">
        <f>AH635+AJ635</f>
        <v>250</v>
      </c>
      <c r="AN635" s="64">
        <f>AO635-AM635</f>
        <v>-250</v>
      </c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  <c r="BQ635" s="64">
        <f>BR635-BP635</f>
        <v>4000</v>
      </c>
      <c r="BR635" s="64">
        <v>4000</v>
      </c>
      <c r="BS635" s="64">
        <v>4000</v>
      </c>
      <c r="BT635" s="26"/>
      <c r="BU635" s="26"/>
      <c r="BV635" s="26"/>
      <c r="BW635" s="26"/>
    </row>
    <row r="636" spans="1:75" s="27" customFormat="1" ht="69.75" customHeight="1">
      <c r="A636" s="66" t="s">
        <v>267</v>
      </c>
      <c r="B636" s="72" t="s">
        <v>7</v>
      </c>
      <c r="C636" s="72" t="s">
        <v>151</v>
      </c>
      <c r="D636" s="73" t="s">
        <v>265</v>
      </c>
      <c r="E636" s="72"/>
      <c r="F636" s="64"/>
      <c r="G636" s="64"/>
      <c r="H636" s="64"/>
      <c r="I636" s="64"/>
      <c r="J636" s="64"/>
      <c r="K636" s="151"/>
      <c r="L636" s="151"/>
      <c r="M636" s="64"/>
      <c r="N636" s="64">
        <f aca="true" t="shared" si="487" ref="N636:AH636">N637</f>
        <v>20157</v>
      </c>
      <c r="O636" s="64">
        <f t="shared" si="487"/>
        <v>20157</v>
      </c>
      <c r="P636" s="64">
        <f t="shared" si="487"/>
        <v>0</v>
      </c>
      <c r="Q636" s="64">
        <f t="shared" si="487"/>
        <v>20157</v>
      </c>
      <c r="R636" s="64">
        <f t="shared" si="487"/>
        <v>0</v>
      </c>
      <c r="S636" s="64">
        <f t="shared" si="487"/>
        <v>0</v>
      </c>
      <c r="T636" s="64">
        <f t="shared" si="487"/>
        <v>20157</v>
      </c>
      <c r="U636" s="64">
        <f t="shared" si="487"/>
        <v>20157</v>
      </c>
      <c r="V636" s="64">
        <f t="shared" si="487"/>
        <v>0</v>
      </c>
      <c r="W636" s="64">
        <f t="shared" si="487"/>
        <v>0</v>
      </c>
      <c r="X636" s="64">
        <f t="shared" si="487"/>
        <v>20157</v>
      </c>
      <c r="Y636" s="64">
        <f t="shared" si="487"/>
        <v>20157</v>
      </c>
      <c r="Z636" s="64">
        <f t="shared" si="487"/>
        <v>0</v>
      </c>
      <c r="AA636" s="64">
        <f t="shared" si="487"/>
        <v>20157</v>
      </c>
      <c r="AB636" s="64">
        <f t="shared" si="487"/>
        <v>20157</v>
      </c>
      <c r="AC636" s="64">
        <f t="shared" si="487"/>
        <v>0</v>
      </c>
      <c r="AD636" s="64">
        <f t="shared" si="487"/>
        <v>0</v>
      </c>
      <c r="AE636" s="64"/>
      <c r="AF636" s="64">
        <f t="shared" si="487"/>
        <v>20157</v>
      </c>
      <c r="AG636" s="64">
        <f t="shared" si="487"/>
        <v>0</v>
      </c>
      <c r="AH636" s="64">
        <f t="shared" si="487"/>
        <v>20157</v>
      </c>
      <c r="AI636" s="64">
        <f>AI637+AI639</f>
        <v>-10600</v>
      </c>
      <c r="AJ636" s="64">
        <f>AJ637+AJ639</f>
        <v>606</v>
      </c>
      <c r="AK636" s="64">
        <f>AK637+AK639</f>
        <v>9557</v>
      </c>
      <c r="AL636" s="64">
        <f>AL637+AL639</f>
        <v>0</v>
      </c>
      <c r="AM636" s="64">
        <f>AM637+AM639</f>
        <v>20763</v>
      </c>
      <c r="AN636" s="64">
        <f>AN637+AN638+AN639</f>
        <v>-20763</v>
      </c>
      <c r="AO636" s="64">
        <f aca="true" t="shared" si="488" ref="AO636:AU636">AO637+AO638+AO639</f>
        <v>0</v>
      </c>
      <c r="AP636" s="64">
        <f t="shared" si="488"/>
        <v>0</v>
      </c>
      <c r="AQ636" s="64">
        <f t="shared" si="488"/>
        <v>0</v>
      </c>
      <c r="AR636" s="64">
        <f t="shared" si="488"/>
        <v>0</v>
      </c>
      <c r="AS636" s="64">
        <f t="shared" si="488"/>
        <v>0</v>
      </c>
      <c r="AT636" s="64">
        <f t="shared" si="488"/>
        <v>0</v>
      </c>
      <c r="AU636" s="64">
        <f t="shared" si="488"/>
        <v>0</v>
      </c>
      <c r="AV636" s="148"/>
      <c r="AW636" s="148"/>
      <c r="AX636" s="64">
        <f>AX637+AX638+AX639</f>
        <v>0</v>
      </c>
      <c r="AY636" s="64">
        <f>AY637+AY638+AY639</f>
        <v>0</v>
      </c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  <c r="BQ636" s="64">
        <f>BQ637+BQ638+BQ639+BQ640</f>
        <v>28082</v>
      </c>
      <c r="BR636" s="64">
        <f>BR637+BR638+BR639+BR640</f>
        <v>28082</v>
      </c>
      <c r="BS636" s="64">
        <f>BS637+BS638+BS639+BS640</f>
        <v>22254</v>
      </c>
      <c r="BT636" s="26"/>
      <c r="BU636" s="26"/>
      <c r="BV636" s="26"/>
      <c r="BW636" s="26"/>
    </row>
    <row r="637" spans="1:75" s="27" customFormat="1" ht="70.5" customHeight="1">
      <c r="A637" s="66" t="s">
        <v>140</v>
      </c>
      <c r="B637" s="72" t="s">
        <v>7</v>
      </c>
      <c r="C637" s="72" t="s">
        <v>151</v>
      </c>
      <c r="D637" s="73" t="s">
        <v>265</v>
      </c>
      <c r="E637" s="72" t="s">
        <v>141</v>
      </c>
      <c r="F637" s="64"/>
      <c r="G637" s="64"/>
      <c r="H637" s="64"/>
      <c r="I637" s="64"/>
      <c r="J637" s="64"/>
      <c r="K637" s="151"/>
      <c r="L637" s="151"/>
      <c r="M637" s="64"/>
      <c r="N637" s="64">
        <f>O637-M637</f>
        <v>20157</v>
      </c>
      <c r="O637" s="64">
        <f>20022+135</f>
        <v>20157</v>
      </c>
      <c r="P637" s="64"/>
      <c r="Q637" s="64">
        <f>20022+135</f>
        <v>20157</v>
      </c>
      <c r="R637" s="148"/>
      <c r="S637" s="148"/>
      <c r="T637" s="64">
        <f>O637+R637</f>
        <v>20157</v>
      </c>
      <c r="U637" s="64">
        <f>Q637+S637</f>
        <v>20157</v>
      </c>
      <c r="V637" s="148"/>
      <c r="W637" s="148"/>
      <c r="X637" s="64">
        <f>T637+V637</f>
        <v>20157</v>
      </c>
      <c r="Y637" s="64">
        <f>U637+W637</f>
        <v>20157</v>
      </c>
      <c r="Z637" s="148"/>
      <c r="AA637" s="64">
        <f>X637+Z637</f>
        <v>20157</v>
      </c>
      <c r="AB637" s="64">
        <f>Y637</f>
        <v>20157</v>
      </c>
      <c r="AC637" s="148"/>
      <c r="AD637" s="148"/>
      <c r="AE637" s="148"/>
      <c r="AF637" s="64">
        <f>AA637+AC637</f>
        <v>20157</v>
      </c>
      <c r="AG637" s="148"/>
      <c r="AH637" s="64">
        <f>AB637</f>
        <v>20157</v>
      </c>
      <c r="AI637" s="64">
        <f>-18993+7787</f>
        <v>-11206</v>
      </c>
      <c r="AJ637" s="148"/>
      <c r="AK637" s="64">
        <f>AF637+AI637</f>
        <v>8951</v>
      </c>
      <c r="AL637" s="64">
        <f>AG637</f>
        <v>0</v>
      </c>
      <c r="AM637" s="64">
        <f>AH637+AJ637</f>
        <v>20157</v>
      </c>
      <c r="AN637" s="64">
        <f>AO637-AM637</f>
        <v>-20157</v>
      </c>
      <c r="AO637" s="67">
        <f>382-382</f>
        <v>0</v>
      </c>
      <c r="AP637" s="67"/>
      <c r="AQ637" s="67">
        <f>382-382</f>
        <v>0</v>
      </c>
      <c r="AR637" s="67"/>
      <c r="AS637" s="148"/>
      <c r="AT637" s="64">
        <f>AO637+AR637</f>
        <v>0</v>
      </c>
      <c r="AU637" s="64">
        <f>AQ637+AS637</f>
        <v>0</v>
      </c>
      <c r="AV637" s="148"/>
      <c r="AW637" s="148"/>
      <c r="AX637" s="64">
        <f>AR637+AU637</f>
        <v>0</v>
      </c>
      <c r="AY637" s="64">
        <f>AT637+AV637</f>
        <v>0</v>
      </c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  <c r="BQ637" s="64">
        <f>BR637-BP637</f>
        <v>226</v>
      </c>
      <c r="BR637" s="64">
        <v>226</v>
      </c>
      <c r="BS637" s="64">
        <v>229</v>
      </c>
      <c r="BT637" s="26"/>
      <c r="BU637" s="26"/>
      <c r="BV637" s="26"/>
      <c r="BW637" s="26"/>
    </row>
    <row r="638" spans="1:75" s="27" customFormat="1" ht="86.25" customHeight="1">
      <c r="A638" s="66" t="s">
        <v>240</v>
      </c>
      <c r="B638" s="72" t="s">
        <v>7</v>
      </c>
      <c r="C638" s="72" t="s">
        <v>151</v>
      </c>
      <c r="D638" s="73" t="s">
        <v>265</v>
      </c>
      <c r="E638" s="72" t="s">
        <v>153</v>
      </c>
      <c r="F638" s="64"/>
      <c r="G638" s="64"/>
      <c r="H638" s="64"/>
      <c r="I638" s="64"/>
      <c r="J638" s="64"/>
      <c r="K638" s="151"/>
      <c r="L638" s="151"/>
      <c r="M638" s="64"/>
      <c r="N638" s="64"/>
      <c r="O638" s="64"/>
      <c r="P638" s="64"/>
      <c r="Q638" s="64"/>
      <c r="R638" s="148"/>
      <c r="S638" s="148"/>
      <c r="T638" s="64"/>
      <c r="U638" s="64"/>
      <c r="V638" s="148"/>
      <c r="W638" s="148"/>
      <c r="X638" s="64"/>
      <c r="Y638" s="64"/>
      <c r="Z638" s="148"/>
      <c r="AA638" s="64"/>
      <c r="AB638" s="64"/>
      <c r="AC638" s="148"/>
      <c r="AD638" s="148"/>
      <c r="AE638" s="148"/>
      <c r="AF638" s="64"/>
      <c r="AG638" s="148"/>
      <c r="AH638" s="64"/>
      <c r="AI638" s="64"/>
      <c r="AJ638" s="148"/>
      <c r="AK638" s="64"/>
      <c r="AL638" s="64"/>
      <c r="AM638" s="64"/>
      <c r="AN638" s="64">
        <f>AO638-AM638</f>
        <v>0</v>
      </c>
      <c r="AO638" s="67"/>
      <c r="AP638" s="67"/>
      <c r="AQ638" s="64"/>
      <c r="AR638" s="64"/>
      <c r="AS638" s="148"/>
      <c r="AT638" s="64">
        <f>AO638+AR638</f>
        <v>0</v>
      </c>
      <c r="AU638" s="64">
        <f>AQ638+AS638</f>
        <v>0</v>
      </c>
      <c r="AV638" s="148"/>
      <c r="AW638" s="148"/>
      <c r="AX638" s="64">
        <f>AR638+AU638</f>
        <v>0</v>
      </c>
      <c r="AY638" s="64">
        <f>AT638+AV638</f>
        <v>0</v>
      </c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  <c r="BQ638" s="64">
        <f>BR638-BP638</f>
        <v>6867</v>
      </c>
      <c r="BR638" s="64">
        <v>6867</v>
      </c>
      <c r="BS638" s="64"/>
      <c r="BT638" s="26"/>
      <c r="BU638" s="26"/>
      <c r="BV638" s="26"/>
      <c r="BW638" s="26"/>
    </row>
    <row r="639" spans="1:75" s="27" customFormat="1" ht="23.25" customHeight="1" hidden="1">
      <c r="A639" s="66" t="s">
        <v>14</v>
      </c>
      <c r="B639" s="72" t="s">
        <v>7</v>
      </c>
      <c r="C639" s="72" t="s">
        <v>151</v>
      </c>
      <c r="D639" s="73" t="s">
        <v>265</v>
      </c>
      <c r="E639" s="72" t="s">
        <v>21</v>
      </c>
      <c r="F639" s="64"/>
      <c r="G639" s="64"/>
      <c r="H639" s="64"/>
      <c r="I639" s="64"/>
      <c r="J639" s="64"/>
      <c r="K639" s="151"/>
      <c r="L639" s="151"/>
      <c r="M639" s="64"/>
      <c r="N639" s="64"/>
      <c r="O639" s="64"/>
      <c r="P639" s="64"/>
      <c r="Q639" s="64"/>
      <c r="R639" s="148"/>
      <c r="S639" s="148"/>
      <c r="T639" s="64"/>
      <c r="U639" s="64"/>
      <c r="V639" s="148"/>
      <c r="W639" s="148"/>
      <c r="X639" s="64"/>
      <c r="Y639" s="64"/>
      <c r="Z639" s="148"/>
      <c r="AA639" s="64"/>
      <c r="AB639" s="64"/>
      <c r="AC639" s="148"/>
      <c r="AD639" s="148"/>
      <c r="AE639" s="148"/>
      <c r="AF639" s="64"/>
      <c r="AG639" s="148"/>
      <c r="AH639" s="64"/>
      <c r="AI639" s="64">
        <v>606</v>
      </c>
      <c r="AJ639" s="67">
        <v>606</v>
      </c>
      <c r="AK639" s="64">
        <f>AF639+AI639</f>
        <v>606</v>
      </c>
      <c r="AL639" s="64">
        <f>AG639</f>
        <v>0</v>
      </c>
      <c r="AM639" s="64">
        <f>AH639+AJ639</f>
        <v>606</v>
      </c>
      <c r="AN639" s="64">
        <f>AO639-AM639</f>
        <v>-606</v>
      </c>
      <c r="AO639" s="67">
        <f>696-696</f>
        <v>0</v>
      </c>
      <c r="AP639" s="67"/>
      <c r="AQ639" s="67">
        <f>696-696</f>
        <v>0</v>
      </c>
      <c r="AR639" s="67"/>
      <c r="AS639" s="148"/>
      <c r="AT639" s="64">
        <f>AO639+AR639</f>
        <v>0</v>
      </c>
      <c r="AU639" s="64">
        <f>AQ639+AS639</f>
        <v>0</v>
      </c>
      <c r="AV639" s="148"/>
      <c r="AW639" s="148"/>
      <c r="AX639" s="64">
        <f>AR639+AU639</f>
        <v>0</v>
      </c>
      <c r="AY639" s="64">
        <f>AT639+AV639</f>
        <v>0</v>
      </c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  <c r="BQ639" s="64">
        <f>BR639-BP639</f>
        <v>0</v>
      </c>
      <c r="BR639" s="64">
        <f>666-666</f>
        <v>0</v>
      </c>
      <c r="BS639" s="64">
        <f>666-666</f>
        <v>0</v>
      </c>
      <c r="BT639" s="26"/>
      <c r="BU639" s="26"/>
      <c r="BV639" s="26"/>
      <c r="BW639" s="26"/>
    </row>
    <row r="640" spans="1:75" s="27" customFormat="1" ht="95.25" customHeight="1">
      <c r="A640" s="66" t="s">
        <v>389</v>
      </c>
      <c r="B640" s="72" t="s">
        <v>7</v>
      </c>
      <c r="C640" s="72" t="s">
        <v>151</v>
      </c>
      <c r="D640" s="73" t="s">
        <v>265</v>
      </c>
      <c r="E640" s="72" t="s">
        <v>384</v>
      </c>
      <c r="F640" s="64"/>
      <c r="G640" s="64"/>
      <c r="H640" s="64"/>
      <c r="I640" s="64"/>
      <c r="J640" s="64"/>
      <c r="K640" s="151"/>
      <c r="L640" s="151"/>
      <c r="M640" s="64"/>
      <c r="N640" s="64"/>
      <c r="O640" s="64"/>
      <c r="P640" s="64"/>
      <c r="Q640" s="64"/>
      <c r="R640" s="148"/>
      <c r="S640" s="148"/>
      <c r="T640" s="64"/>
      <c r="U640" s="64"/>
      <c r="V640" s="148"/>
      <c r="W640" s="148"/>
      <c r="X640" s="64"/>
      <c r="Y640" s="64"/>
      <c r="Z640" s="148"/>
      <c r="AA640" s="64"/>
      <c r="AB640" s="64"/>
      <c r="AC640" s="148"/>
      <c r="AD640" s="148"/>
      <c r="AE640" s="148"/>
      <c r="AF640" s="64"/>
      <c r="AG640" s="148"/>
      <c r="AH640" s="64"/>
      <c r="AI640" s="64"/>
      <c r="AJ640" s="67"/>
      <c r="AK640" s="64"/>
      <c r="AL640" s="64"/>
      <c r="AM640" s="64"/>
      <c r="AN640" s="64"/>
      <c r="AO640" s="67"/>
      <c r="AP640" s="67"/>
      <c r="AQ640" s="67"/>
      <c r="AR640" s="67"/>
      <c r="AS640" s="148"/>
      <c r="AT640" s="64"/>
      <c r="AU640" s="64"/>
      <c r="AV640" s="148"/>
      <c r="AW640" s="148"/>
      <c r="AX640" s="64"/>
      <c r="AY640" s="64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  <c r="BQ640" s="64">
        <f>BR640-BP640</f>
        <v>20989</v>
      </c>
      <c r="BR640" s="64">
        <f>19956+437-70+226-226+666</f>
        <v>20989</v>
      </c>
      <c r="BS640" s="64">
        <f>20989+446-76+229-229+666</f>
        <v>22025</v>
      </c>
      <c r="BT640" s="26"/>
      <c r="BU640" s="26"/>
      <c r="BV640" s="26"/>
      <c r="BW640" s="26"/>
    </row>
    <row r="641" spans="1:75" s="27" customFormat="1" ht="152.25" customHeight="1">
      <c r="A641" s="66" t="s">
        <v>312</v>
      </c>
      <c r="B641" s="72" t="s">
        <v>7</v>
      </c>
      <c r="C641" s="72" t="s">
        <v>151</v>
      </c>
      <c r="D641" s="73" t="s">
        <v>311</v>
      </c>
      <c r="E641" s="72"/>
      <c r="F641" s="64"/>
      <c r="G641" s="64"/>
      <c r="H641" s="64"/>
      <c r="I641" s="64"/>
      <c r="J641" s="64"/>
      <c r="K641" s="151"/>
      <c r="L641" s="151"/>
      <c r="M641" s="64"/>
      <c r="N641" s="64"/>
      <c r="O641" s="64"/>
      <c r="P641" s="64"/>
      <c r="Q641" s="64"/>
      <c r="R641" s="148"/>
      <c r="S641" s="148"/>
      <c r="T641" s="64"/>
      <c r="U641" s="64"/>
      <c r="V641" s="148"/>
      <c r="W641" s="148"/>
      <c r="X641" s="64"/>
      <c r="Y641" s="64"/>
      <c r="Z641" s="148"/>
      <c r="AA641" s="64"/>
      <c r="AB641" s="64"/>
      <c r="AC641" s="148"/>
      <c r="AD641" s="148"/>
      <c r="AE641" s="148"/>
      <c r="AF641" s="64"/>
      <c r="AG641" s="148"/>
      <c r="AH641" s="64"/>
      <c r="AI641" s="64">
        <f aca="true" t="shared" si="489" ref="AI641:AQ641">AI642</f>
        <v>11206</v>
      </c>
      <c r="AJ641" s="148">
        <f t="shared" si="489"/>
        <v>0</v>
      </c>
      <c r="AK641" s="64">
        <f t="shared" si="489"/>
        <v>11206</v>
      </c>
      <c r="AL641" s="64">
        <f t="shared" si="489"/>
        <v>0</v>
      </c>
      <c r="AM641" s="64">
        <f t="shared" si="489"/>
        <v>0</v>
      </c>
      <c r="AN641" s="64">
        <f t="shared" si="489"/>
        <v>0</v>
      </c>
      <c r="AO641" s="64">
        <f t="shared" si="489"/>
        <v>0</v>
      </c>
      <c r="AP641" s="64">
        <f t="shared" si="489"/>
        <v>0</v>
      </c>
      <c r="AQ641" s="64">
        <f t="shared" si="489"/>
        <v>0</v>
      </c>
      <c r="AR641" s="64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  <c r="BQ641" s="64">
        <f>BQ642</f>
        <v>29914</v>
      </c>
      <c r="BR641" s="64">
        <f>BR642</f>
        <v>29914</v>
      </c>
      <c r="BS641" s="64">
        <f>BS642</f>
        <v>31477</v>
      </c>
      <c r="BT641" s="26"/>
      <c r="BU641" s="26"/>
      <c r="BV641" s="26"/>
      <c r="BW641" s="26"/>
    </row>
    <row r="642" spans="1:75" s="27" customFormat="1" ht="93.75" customHeight="1">
      <c r="A642" s="66" t="s">
        <v>241</v>
      </c>
      <c r="B642" s="72" t="s">
        <v>7</v>
      </c>
      <c r="C642" s="72" t="s">
        <v>151</v>
      </c>
      <c r="D642" s="73" t="s">
        <v>311</v>
      </c>
      <c r="E642" s="72" t="s">
        <v>145</v>
      </c>
      <c r="F642" s="64"/>
      <c r="G642" s="64"/>
      <c r="H642" s="64"/>
      <c r="I642" s="64"/>
      <c r="J642" s="64"/>
      <c r="K642" s="151"/>
      <c r="L642" s="151"/>
      <c r="M642" s="64"/>
      <c r="N642" s="64"/>
      <c r="O642" s="64"/>
      <c r="P642" s="64"/>
      <c r="Q642" s="64"/>
      <c r="R642" s="148"/>
      <c r="S642" s="148"/>
      <c r="T642" s="64"/>
      <c r="U642" s="64"/>
      <c r="V642" s="148"/>
      <c r="W642" s="148"/>
      <c r="X642" s="64"/>
      <c r="Y642" s="64"/>
      <c r="Z642" s="148"/>
      <c r="AA642" s="64"/>
      <c r="AB642" s="64"/>
      <c r="AC642" s="148"/>
      <c r="AD642" s="148"/>
      <c r="AE642" s="148"/>
      <c r="AF642" s="64"/>
      <c r="AG642" s="148"/>
      <c r="AH642" s="64"/>
      <c r="AI642" s="64">
        <v>11206</v>
      </c>
      <c r="AJ642" s="148"/>
      <c r="AK642" s="64">
        <f>AF642+AI642</f>
        <v>11206</v>
      </c>
      <c r="AL642" s="64">
        <f>AG642</f>
        <v>0</v>
      </c>
      <c r="AM642" s="64">
        <f>AH642+AJ642</f>
        <v>0</v>
      </c>
      <c r="AN642" s="64">
        <f>AO642-AM642</f>
        <v>0</v>
      </c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  <c r="BQ642" s="64">
        <f>BR642-BP642</f>
        <v>29914</v>
      </c>
      <c r="BR642" s="64">
        <v>29914</v>
      </c>
      <c r="BS642" s="64">
        <v>31477</v>
      </c>
      <c r="BT642" s="26"/>
      <c r="BU642" s="26"/>
      <c r="BV642" s="26"/>
      <c r="BW642" s="26"/>
    </row>
    <row r="643" spans="1:75" s="27" customFormat="1" ht="64.5" customHeight="1">
      <c r="A643" s="66" t="s">
        <v>413</v>
      </c>
      <c r="B643" s="72" t="s">
        <v>7</v>
      </c>
      <c r="C643" s="72" t="s">
        <v>151</v>
      </c>
      <c r="D643" s="73" t="s">
        <v>282</v>
      </c>
      <c r="E643" s="72"/>
      <c r="F643" s="64"/>
      <c r="G643" s="64"/>
      <c r="H643" s="64"/>
      <c r="I643" s="64"/>
      <c r="J643" s="64"/>
      <c r="K643" s="151"/>
      <c r="L643" s="151"/>
      <c r="M643" s="64"/>
      <c r="N643" s="64" t="e">
        <f>#REF!</f>
        <v>#REF!</v>
      </c>
      <c r="O643" s="64" t="e">
        <f>#REF!</f>
        <v>#REF!</v>
      </c>
      <c r="P643" s="64" t="e">
        <f>#REF!</f>
        <v>#REF!</v>
      </c>
      <c r="Q643" s="64" t="e">
        <f>#REF!</f>
        <v>#REF!</v>
      </c>
      <c r="R643" s="64" t="e">
        <f>#REF!</f>
        <v>#REF!</v>
      </c>
      <c r="S643" s="64" t="e">
        <f>#REF!</f>
        <v>#REF!</v>
      </c>
      <c r="T643" s="64" t="e">
        <f>#REF!</f>
        <v>#REF!</v>
      </c>
      <c r="U643" s="64" t="e">
        <f>#REF!</f>
        <v>#REF!</v>
      </c>
      <c r="V643" s="64" t="e">
        <f>#REF!</f>
        <v>#REF!</v>
      </c>
      <c r="W643" s="64" t="e">
        <f>#REF!</f>
        <v>#REF!</v>
      </c>
      <c r="X643" s="64" t="e">
        <f>#REF!</f>
        <v>#REF!</v>
      </c>
      <c r="Y643" s="64" t="e">
        <f>#REF!</f>
        <v>#REF!</v>
      </c>
      <c r="Z643" s="64" t="e">
        <f>#REF!</f>
        <v>#REF!</v>
      </c>
      <c r="AA643" s="64" t="e">
        <f>#REF!</f>
        <v>#REF!</v>
      </c>
      <c r="AB643" s="64" t="e">
        <f>#REF!</f>
        <v>#REF!</v>
      </c>
      <c r="AC643" s="64" t="e">
        <f>#REF!</f>
        <v>#REF!</v>
      </c>
      <c r="AD643" s="64" t="e">
        <f>#REF!</f>
        <v>#REF!</v>
      </c>
      <c r="AE643" s="64"/>
      <c r="AF643" s="64" t="e">
        <f>#REF!</f>
        <v>#REF!</v>
      </c>
      <c r="AG643" s="64" t="e">
        <f>#REF!</f>
        <v>#REF!</v>
      </c>
      <c r="AH643" s="64" t="e">
        <f>#REF!</f>
        <v>#REF!</v>
      </c>
      <c r="AI643" s="64" t="e">
        <f>#REF!</f>
        <v>#REF!</v>
      </c>
      <c r="AJ643" s="64" t="e">
        <f>#REF!</f>
        <v>#REF!</v>
      </c>
      <c r="AK643" s="64" t="e">
        <f>#REF!</f>
        <v>#REF!</v>
      </c>
      <c r="AL643" s="64" t="e">
        <f>#REF!</f>
        <v>#REF!</v>
      </c>
      <c r="AM643" s="64" t="e">
        <f>#REF!</f>
        <v>#REF!</v>
      </c>
      <c r="AN643" s="64" t="e">
        <f>#REF!+AN644</f>
        <v>#REF!</v>
      </c>
      <c r="AO643" s="64" t="e">
        <f>#REF!+AO644</f>
        <v>#REF!</v>
      </c>
      <c r="AP643" s="64" t="e">
        <f>#REF!+AP644</f>
        <v>#REF!</v>
      </c>
      <c r="AQ643" s="64" t="e">
        <f>#REF!+AQ644</f>
        <v>#REF!</v>
      </c>
      <c r="AR643" s="64" t="e">
        <f>#REF!+AR644</f>
        <v>#REF!</v>
      </c>
      <c r="AS643" s="64" t="e">
        <f>#REF!+AS644</f>
        <v>#REF!</v>
      </c>
      <c r="AT643" s="64" t="e">
        <f>#REF!+AT644</f>
        <v>#REF!</v>
      </c>
      <c r="AU643" s="64" t="e">
        <f>#REF!+AU644</f>
        <v>#REF!</v>
      </c>
      <c r="AV643" s="148"/>
      <c r="AW643" s="148"/>
      <c r="AX643" s="64" t="e">
        <f>#REF!+AX644</f>
        <v>#REF!</v>
      </c>
      <c r="AY643" s="64" t="e">
        <f>#REF!+AY644</f>
        <v>#REF!</v>
      </c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  <c r="BQ643" s="64">
        <f aca="true" t="shared" si="490" ref="BQ643:BS644">BQ644</f>
        <v>283</v>
      </c>
      <c r="BR643" s="64">
        <f t="shared" si="490"/>
        <v>283</v>
      </c>
      <c r="BS643" s="64">
        <f t="shared" si="490"/>
        <v>283</v>
      </c>
      <c r="BT643" s="26"/>
      <c r="BU643" s="26"/>
      <c r="BV643" s="26"/>
      <c r="BW643" s="26"/>
    </row>
    <row r="644" spans="1:75" s="27" customFormat="1" ht="75" customHeight="1">
      <c r="A644" s="66" t="s">
        <v>425</v>
      </c>
      <c r="B644" s="72" t="s">
        <v>7</v>
      </c>
      <c r="C644" s="72" t="s">
        <v>151</v>
      </c>
      <c r="D644" s="73" t="s">
        <v>321</v>
      </c>
      <c r="E644" s="72"/>
      <c r="F644" s="64"/>
      <c r="G644" s="64"/>
      <c r="H644" s="64"/>
      <c r="I644" s="64"/>
      <c r="J644" s="64"/>
      <c r="K644" s="151"/>
      <c r="L644" s="151"/>
      <c r="M644" s="64"/>
      <c r="N644" s="64"/>
      <c r="O644" s="64"/>
      <c r="P644" s="64"/>
      <c r="Q644" s="64"/>
      <c r="R644" s="148"/>
      <c r="S644" s="148"/>
      <c r="T644" s="64"/>
      <c r="U644" s="64"/>
      <c r="V644" s="148"/>
      <c r="W644" s="148"/>
      <c r="X644" s="64"/>
      <c r="Y644" s="64"/>
      <c r="Z644" s="148"/>
      <c r="AA644" s="64"/>
      <c r="AB644" s="64"/>
      <c r="AC644" s="148"/>
      <c r="AD644" s="148"/>
      <c r="AE644" s="148"/>
      <c r="AF644" s="64"/>
      <c r="AG644" s="148"/>
      <c r="AH644" s="64"/>
      <c r="AI644" s="148"/>
      <c r="AJ644" s="148"/>
      <c r="AK644" s="64"/>
      <c r="AL644" s="64"/>
      <c r="AM644" s="64"/>
      <c r="AN644" s="64">
        <f>AN645</f>
        <v>0</v>
      </c>
      <c r="AO644" s="67">
        <f>AO645</f>
        <v>0</v>
      </c>
      <c r="AP644" s="67">
        <f>AP645</f>
        <v>0</v>
      </c>
      <c r="AQ644" s="67">
        <f>AQ645</f>
        <v>0</v>
      </c>
      <c r="AR644" s="67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  <c r="BQ644" s="64">
        <f t="shared" si="490"/>
        <v>283</v>
      </c>
      <c r="BR644" s="64">
        <f t="shared" si="490"/>
        <v>283</v>
      </c>
      <c r="BS644" s="64">
        <f t="shared" si="490"/>
        <v>283</v>
      </c>
      <c r="BT644" s="26"/>
      <c r="BU644" s="26"/>
      <c r="BV644" s="26"/>
      <c r="BW644" s="26"/>
    </row>
    <row r="645" spans="1:75" s="27" customFormat="1" ht="75.75" customHeight="1">
      <c r="A645" s="66" t="s">
        <v>140</v>
      </c>
      <c r="B645" s="72" t="s">
        <v>7</v>
      </c>
      <c r="C645" s="72" t="s">
        <v>151</v>
      </c>
      <c r="D645" s="73" t="s">
        <v>321</v>
      </c>
      <c r="E645" s="72" t="s">
        <v>141</v>
      </c>
      <c r="F645" s="64"/>
      <c r="G645" s="64"/>
      <c r="H645" s="64"/>
      <c r="I645" s="64"/>
      <c r="J645" s="64"/>
      <c r="K645" s="151"/>
      <c r="L645" s="151"/>
      <c r="M645" s="64"/>
      <c r="N645" s="64"/>
      <c r="O645" s="64"/>
      <c r="P645" s="64"/>
      <c r="Q645" s="64"/>
      <c r="R645" s="148"/>
      <c r="S645" s="148"/>
      <c r="T645" s="64"/>
      <c r="U645" s="64"/>
      <c r="V645" s="148"/>
      <c r="W645" s="148"/>
      <c r="X645" s="64"/>
      <c r="Y645" s="64"/>
      <c r="Z645" s="148"/>
      <c r="AA645" s="64"/>
      <c r="AB645" s="64"/>
      <c r="AC645" s="148"/>
      <c r="AD645" s="148"/>
      <c r="AE645" s="148"/>
      <c r="AF645" s="64"/>
      <c r="AG645" s="148"/>
      <c r="AH645" s="64"/>
      <c r="AI645" s="148"/>
      <c r="AJ645" s="148"/>
      <c r="AK645" s="64"/>
      <c r="AL645" s="64"/>
      <c r="AM645" s="64"/>
      <c r="AN645" s="64">
        <f>AO645-AM645</f>
        <v>0</v>
      </c>
      <c r="AO645" s="67">
        <f>342-342</f>
        <v>0</v>
      </c>
      <c r="AP645" s="67"/>
      <c r="AQ645" s="67">
        <f>342-342</f>
        <v>0</v>
      </c>
      <c r="AR645" s="67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  <c r="BQ645" s="64">
        <f>BR645-BP645</f>
        <v>283</v>
      </c>
      <c r="BR645" s="64">
        <v>283</v>
      </c>
      <c r="BS645" s="64">
        <v>283</v>
      </c>
      <c r="BT645" s="26"/>
      <c r="BU645" s="26"/>
      <c r="BV645" s="26"/>
      <c r="BW645" s="26"/>
    </row>
    <row r="646" spans="1:75" s="27" customFormat="1" ht="94.5" customHeight="1">
      <c r="A646" s="66" t="s">
        <v>392</v>
      </c>
      <c r="B646" s="72" t="s">
        <v>7</v>
      </c>
      <c r="C646" s="72" t="s">
        <v>151</v>
      </c>
      <c r="D646" s="73" t="s">
        <v>270</v>
      </c>
      <c r="E646" s="72"/>
      <c r="F646" s="64"/>
      <c r="G646" s="64"/>
      <c r="H646" s="64"/>
      <c r="I646" s="64"/>
      <c r="J646" s="64"/>
      <c r="K646" s="151"/>
      <c r="L646" s="151"/>
      <c r="M646" s="64"/>
      <c r="N646" s="64">
        <f aca="true" t="shared" si="491" ref="N646:AD647">N647</f>
        <v>81</v>
      </c>
      <c r="O646" s="64">
        <f t="shared" si="491"/>
        <v>81</v>
      </c>
      <c r="P646" s="64">
        <f t="shared" si="491"/>
        <v>0</v>
      </c>
      <c r="Q646" s="64">
        <f t="shared" si="491"/>
        <v>0</v>
      </c>
      <c r="R646" s="64">
        <f t="shared" si="491"/>
        <v>0</v>
      </c>
      <c r="S646" s="64">
        <f t="shared" si="491"/>
        <v>0</v>
      </c>
      <c r="T646" s="64">
        <f t="shared" si="491"/>
        <v>81</v>
      </c>
      <c r="U646" s="64">
        <f t="shared" si="491"/>
        <v>0</v>
      </c>
      <c r="V646" s="64">
        <f t="shared" si="491"/>
        <v>0</v>
      </c>
      <c r="W646" s="64">
        <f t="shared" si="491"/>
        <v>0</v>
      </c>
      <c r="X646" s="64">
        <f t="shared" si="491"/>
        <v>81</v>
      </c>
      <c r="Y646" s="64">
        <f t="shared" si="491"/>
        <v>0</v>
      </c>
      <c r="Z646" s="64">
        <f t="shared" si="491"/>
        <v>0</v>
      </c>
      <c r="AA646" s="64">
        <f t="shared" si="491"/>
        <v>81</v>
      </c>
      <c r="AB646" s="64">
        <f t="shared" si="491"/>
        <v>0</v>
      </c>
      <c r="AC646" s="64">
        <f t="shared" si="491"/>
        <v>0</v>
      </c>
      <c r="AD646" s="64">
        <f t="shared" si="491"/>
        <v>0</v>
      </c>
      <c r="AE646" s="64"/>
      <c r="AF646" s="64">
        <f aca="true" t="shared" si="492" ref="AC646:AQ647">AF647</f>
        <v>81</v>
      </c>
      <c r="AG646" s="64">
        <f t="shared" si="492"/>
        <v>0</v>
      </c>
      <c r="AH646" s="64">
        <f t="shared" si="492"/>
        <v>0</v>
      </c>
      <c r="AI646" s="64">
        <f t="shared" si="492"/>
        <v>0</v>
      </c>
      <c r="AJ646" s="64">
        <f t="shared" si="492"/>
        <v>0</v>
      </c>
      <c r="AK646" s="64">
        <f t="shared" si="492"/>
        <v>81</v>
      </c>
      <c r="AL646" s="64">
        <f t="shared" si="492"/>
        <v>0</v>
      </c>
      <c r="AM646" s="64">
        <f t="shared" si="492"/>
        <v>0</v>
      </c>
      <c r="AN646" s="64">
        <f t="shared" si="492"/>
        <v>0</v>
      </c>
      <c r="AO646" s="64">
        <f t="shared" si="492"/>
        <v>0</v>
      </c>
      <c r="AP646" s="64">
        <f t="shared" si="492"/>
        <v>0</v>
      </c>
      <c r="AQ646" s="64">
        <f t="shared" si="492"/>
        <v>0</v>
      </c>
      <c r="AR646" s="64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  <c r="BQ646" s="64">
        <f>BQ647</f>
        <v>867</v>
      </c>
      <c r="BR646" s="64">
        <f>BR647</f>
        <v>867</v>
      </c>
      <c r="BS646" s="64">
        <f>BS647</f>
        <v>743</v>
      </c>
      <c r="BT646" s="26"/>
      <c r="BU646" s="26"/>
      <c r="BV646" s="26"/>
      <c r="BW646" s="26"/>
    </row>
    <row r="647" spans="1:75" s="27" customFormat="1" ht="96" customHeight="1">
      <c r="A647" s="66" t="s">
        <v>393</v>
      </c>
      <c r="B647" s="72" t="s">
        <v>7</v>
      </c>
      <c r="C647" s="72" t="s">
        <v>151</v>
      </c>
      <c r="D647" s="73" t="s">
        <v>271</v>
      </c>
      <c r="E647" s="72"/>
      <c r="F647" s="64"/>
      <c r="G647" s="64"/>
      <c r="H647" s="64"/>
      <c r="I647" s="64"/>
      <c r="J647" s="64"/>
      <c r="K647" s="151"/>
      <c r="L647" s="151"/>
      <c r="M647" s="64"/>
      <c r="N647" s="64">
        <f t="shared" si="491"/>
        <v>81</v>
      </c>
      <c r="O647" s="64">
        <f t="shared" si="491"/>
        <v>81</v>
      </c>
      <c r="P647" s="64">
        <f t="shared" si="491"/>
        <v>0</v>
      </c>
      <c r="Q647" s="64">
        <f t="shared" si="491"/>
        <v>0</v>
      </c>
      <c r="R647" s="64">
        <f t="shared" si="491"/>
        <v>0</v>
      </c>
      <c r="S647" s="64">
        <f t="shared" si="491"/>
        <v>0</v>
      </c>
      <c r="T647" s="64">
        <f t="shared" si="491"/>
        <v>81</v>
      </c>
      <c r="U647" s="64">
        <f t="shared" si="491"/>
        <v>0</v>
      </c>
      <c r="V647" s="64">
        <f t="shared" si="491"/>
        <v>0</v>
      </c>
      <c r="W647" s="64">
        <f t="shared" si="491"/>
        <v>0</v>
      </c>
      <c r="X647" s="64">
        <f t="shared" si="491"/>
        <v>81</v>
      </c>
      <c r="Y647" s="64">
        <f t="shared" si="491"/>
        <v>0</v>
      </c>
      <c r="Z647" s="64">
        <f t="shared" si="491"/>
        <v>0</v>
      </c>
      <c r="AA647" s="64">
        <f t="shared" si="491"/>
        <v>81</v>
      </c>
      <c r="AB647" s="64">
        <f t="shared" si="491"/>
        <v>0</v>
      </c>
      <c r="AC647" s="64">
        <f t="shared" si="492"/>
        <v>0</v>
      </c>
      <c r="AD647" s="64">
        <f t="shared" si="492"/>
        <v>0</v>
      </c>
      <c r="AE647" s="64"/>
      <c r="AF647" s="64">
        <f t="shared" si="492"/>
        <v>81</v>
      </c>
      <c r="AG647" s="64">
        <f t="shared" si="492"/>
        <v>0</v>
      </c>
      <c r="AH647" s="64">
        <f t="shared" si="492"/>
        <v>0</v>
      </c>
      <c r="AI647" s="64">
        <f t="shared" si="492"/>
        <v>0</v>
      </c>
      <c r="AJ647" s="64">
        <f t="shared" si="492"/>
        <v>0</v>
      </c>
      <c r="AK647" s="64">
        <f t="shared" si="492"/>
        <v>81</v>
      </c>
      <c r="AL647" s="64">
        <f t="shared" si="492"/>
        <v>0</v>
      </c>
      <c r="AM647" s="64">
        <f t="shared" si="492"/>
        <v>0</v>
      </c>
      <c r="AN647" s="64">
        <f t="shared" si="492"/>
        <v>0</v>
      </c>
      <c r="AO647" s="64">
        <f t="shared" si="492"/>
        <v>0</v>
      </c>
      <c r="AP647" s="64">
        <f t="shared" si="492"/>
        <v>0</v>
      </c>
      <c r="AQ647" s="64">
        <f t="shared" si="492"/>
        <v>0</v>
      </c>
      <c r="AR647" s="64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  <c r="BQ647" s="64">
        <f>BQ649</f>
        <v>867</v>
      </c>
      <c r="BR647" s="64">
        <f>BR649</f>
        <v>867</v>
      </c>
      <c r="BS647" s="64">
        <f>BS649</f>
        <v>743</v>
      </c>
      <c r="BT647" s="26"/>
      <c r="BU647" s="26"/>
      <c r="BV647" s="26"/>
      <c r="BW647" s="26"/>
    </row>
    <row r="648" spans="1:75" s="27" customFormat="1" ht="66" customHeight="1" hidden="1">
      <c r="A648" s="66" t="s">
        <v>140</v>
      </c>
      <c r="B648" s="72" t="s">
        <v>7</v>
      </c>
      <c r="C648" s="72" t="s">
        <v>151</v>
      </c>
      <c r="D648" s="73" t="s">
        <v>271</v>
      </c>
      <c r="E648" s="72" t="s">
        <v>141</v>
      </c>
      <c r="F648" s="64"/>
      <c r="G648" s="64"/>
      <c r="H648" s="64"/>
      <c r="I648" s="64"/>
      <c r="J648" s="64"/>
      <c r="K648" s="151"/>
      <c r="L648" s="151"/>
      <c r="M648" s="64"/>
      <c r="N648" s="64">
        <f>O648-M648</f>
        <v>81</v>
      </c>
      <c r="O648" s="64">
        <f>39+42</f>
        <v>81</v>
      </c>
      <c r="P648" s="64"/>
      <c r="Q648" s="64"/>
      <c r="R648" s="148"/>
      <c r="S648" s="148"/>
      <c r="T648" s="64">
        <f>O648+R648</f>
        <v>81</v>
      </c>
      <c r="U648" s="64">
        <f>Q648+S648</f>
        <v>0</v>
      </c>
      <c r="V648" s="148"/>
      <c r="W648" s="148"/>
      <c r="X648" s="64">
        <f>T648+V648</f>
        <v>81</v>
      </c>
      <c r="Y648" s="64">
        <f>U648+W648</f>
        <v>0</v>
      </c>
      <c r="Z648" s="148"/>
      <c r="AA648" s="64">
        <f>X648+Z648</f>
        <v>81</v>
      </c>
      <c r="AB648" s="64">
        <f>Y648</f>
        <v>0</v>
      </c>
      <c r="AC648" s="148"/>
      <c r="AD648" s="148"/>
      <c r="AE648" s="148"/>
      <c r="AF648" s="64">
        <f>AA648+AC648</f>
        <v>81</v>
      </c>
      <c r="AG648" s="148"/>
      <c r="AH648" s="64">
        <f>AB648</f>
        <v>0</v>
      </c>
      <c r="AI648" s="148"/>
      <c r="AJ648" s="148"/>
      <c r="AK648" s="64">
        <f>AF648+AI648</f>
        <v>81</v>
      </c>
      <c r="AL648" s="64">
        <f>AG648</f>
        <v>0</v>
      </c>
      <c r="AM648" s="64">
        <f>AH648+AJ648</f>
        <v>0</v>
      </c>
      <c r="AN648" s="64">
        <f>AO648-AM648</f>
        <v>0</v>
      </c>
      <c r="AO648" s="67"/>
      <c r="AP648" s="67"/>
      <c r="AQ648" s="67"/>
      <c r="AR648" s="67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  <c r="BQ648" s="64"/>
      <c r="BR648" s="64"/>
      <c r="BS648" s="64"/>
      <c r="BT648" s="26"/>
      <c r="BU648" s="26"/>
      <c r="BV648" s="26"/>
      <c r="BW648" s="26"/>
    </row>
    <row r="649" spans="1:75" s="27" customFormat="1" ht="107.25" customHeight="1">
      <c r="A649" s="66" t="s">
        <v>387</v>
      </c>
      <c r="B649" s="72" t="s">
        <v>7</v>
      </c>
      <c r="C649" s="72" t="s">
        <v>151</v>
      </c>
      <c r="D649" s="73" t="s">
        <v>271</v>
      </c>
      <c r="E649" s="72" t="s">
        <v>396</v>
      </c>
      <c r="F649" s="64"/>
      <c r="G649" s="64"/>
      <c r="H649" s="64"/>
      <c r="I649" s="64"/>
      <c r="J649" s="64"/>
      <c r="K649" s="151"/>
      <c r="L649" s="151"/>
      <c r="M649" s="64"/>
      <c r="N649" s="64"/>
      <c r="O649" s="64"/>
      <c r="P649" s="64"/>
      <c r="Q649" s="64"/>
      <c r="R649" s="148"/>
      <c r="S649" s="148"/>
      <c r="T649" s="64"/>
      <c r="U649" s="64"/>
      <c r="V649" s="148"/>
      <c r="W649" s="148"/>
      <c r="X649" s="64"/>
      <c r="Y649" s="64"/>
      <c r="Z649" s="148"/>
      <c r="AA649" s="64"/>
      <c r="AB649" s="64"/>
      <c r="AC649" s="148"/>
      <c r="AD649" s="148"/>
      <c r="AE649" s="148"/>
      <c r="AF649" s="64"/>
      <c r="AG649" s="148"/>
      <c r="AH649" s="64"/>
      <c r="AI649" s="148"/>
      <c r="AJ649" s="148"/>
      <c r="AK649" s="64"/>
      <c r="AL649" s="64"/>
      <c r="AM649" s="64"/>
      <c r="AN649" s="64"/>
      <c r="AO649" s="67"/>
      <c r="AP649" s="67"/>
      <c r="AQ649" s="67"/>
      <c r="AR649" s="67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  <c r="BQ649" s="64">
        <f>BR649-BP649</f>
        <v>867</v>
      </c>
      <c r="BR649" s="64">
        <f>97-97+867</f>
        <v>867</v>
      </c>
      <c r="BS649" s="64">
        <f>60-60+743</f>
        <v>743</v>
      </c>
      <c r="BT649" s="26"/>
      <c r="BU649" s="26"/>
      <c r="BV649" s="26"/>
      <c r="BW649" s="26"/>
    </row>
    <row r="650" spans="1:75" s="27" customFormat="1" ht="104.25" customHeight="1">
      <c r="A650" s="66" t="s">
        <v>399</v>
      </c>
      <c r="B650" s="72" t="s">
        <v>7</v>
      </c>
      <c r="C650" s="72" t="s">
        <v>151</v>
      </c>
      <c r="D650" s="73" t="s">
        <v>398</v>
      </c>
      <c r="E650" s="72"/>
      <c r="F650" s="64"/>
      <c r="G650" s="64"/>
      <c r="H650" s="64"/>
      <c r="I650" s="64"/>
      <c r="J650" s="64"/>
      <c r="K650" s="151"/>
      <c r="L650" s="151"/>
      <c r="M650" s="64"/>
      <c r="N650" s="64"/>
      <c r="O650" s="64"/>
      <c r="P650" s="64"/>
      <c r="Q650" s="64"/>
      <c r="R650" s="148"/>
      <c r="S650" s="148"/>
      <c r="T650" s="64"/>
      <c r="U650" s="64"/>
      <c r="V650" s="148"/>
      <c r="W650" s="148"/>
      <c r="X650" s="64"/>
      <c r="Y650" s="64"/>
      <c r="Z650" s="148"/>
      <c r="AA650" s="64"/>
      <c r="AB650" s="64"/>
      <c r="AC650" s="148"/>
      <c r="AD650" s="148"/>
      <c r="AE650" s="148"/>
      <c r="AF650" s="64"/>
      <c r="AG650" s="148"/>
      <c r="AH650" s="64"/>
      <c r="AI650" s="148"/>
      <c r="AJ650" s="148"/>
      <c r="AK650" s="64"/>
      <c r="AL650" s="64"/>
      <c r="AM650" s="64"/>
      <c r="AN650" s="64"/>
      <c r="AO650" s="67"/>
      <c r="AP650" s="67"/>
      <c r="AQ650" s="67"/>
      <c r="AR650" s="67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  <c r="BQ650" s="64">
        <f>BQ651</f>
        <v>1177</v>
      </c>
      <c r="BR650" s="64">
        <f>BR651</f>
        <v>1177</v>
      </c>
      <c r="BS650" s="64">
        <f>BS651</f>
        <v>1750</v>
      </c>
      <c r="BT650" s="26"/>
      <c r="BU650" s="26"/>
      <c r="BV650" s="26"/>
      <c r="BW650" s="26"/>
    </row>
    <row r="651" spans="1:75" s="27" customFormat="1" ht="120" customHeight="1">
      <c r="A651" s="66" t="s">
        <v>426</v>
      </c>
      <c r="B651" s="72" t="s">
        <v>7</v>
      </c>
      <c r="C651" s="72" t="s">
        <v>151</v>
      </c>
      <c r="D651" s="73" t="s">
        <v>427</v>
      </c>
      <c r="E651" s="72"/>
      <c r="F651" s="64"/>
      <c r="G651" s="64"/>
      <c r="H651" s="64"/>
      <c r="I651" s="64"/>
      <c r="J651" s="64"/>
      <c r="K651" s="151"/>
      <c r="L651" s="151"/>
      <c r="M651" s="64"/>
      <c r="N651" s="64"/>
      <c r="O651" s="64"/>
      <c r="P651" s="64"/>
      <c r="Q651" s="64"/>
      <c r="R651" s="148"/>
      <c r="S651" s="148"/>
      <c r="T651" s="64"/>
      <c r="U651" s="64"/>
      <c r="V651" s="148"/>
      <c r="W651" s="148"/>
      <c r="X651" s="64"/>
      <c r="Y651" s="64"/>
      <c r="Z651" s="148"/>
      <c r="AA651" s="64"/>
      <c r="AB651" s="64"/>
      <c r="AC651" s="148"/>
      <c r="AD651" s="148"/>
      <c r="AE651" s="148"/>
      <c r="AF651" s="64"/>
      <c r="AG651" s="148"/>
      <c r="AH651" s="64"/>
      <c r="AI651" s="148"/>
      <c r="AJ651" s="148"/>
      <c r="AK651" s="64"/>
      <c r="AL651" s="64"/>
      <c r="AM651" s="64"/>
      <c r="AN651" s="64"/>
      <c r="AO651" s="67"/>
      <c r="AP651" s="67"/>
      <c r="AQ651" s="67"/>
      <c r="AR651" s="67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  <c r="BQ651" s="64">
        <f>BQ652+BQ653</f>
        <v>1177</v>
      </c>
      <c r="BR651" s="64">
        <f>BR652+BR653</f>
        <v>1177</v>
      </c>
      <c r="BS651" s="64">
        <f>BS652+BS653</f>
        <v>1750</v>
      </c>
      <c r="BT651" s="26"/>
      <c r="BU651" s="26"/>
      <c r="BV651" s="26"/>
      <c r="BW651" s="26"/>
    </row>
    <row r="652" spans="1:75" s="27" customFormat="1" ht="71.25" customHeight="1">
      <c r="A652" s="66" t="s">
        <v>140</v>
      </c>
      <c r="B652" s="72" t="s">
        <v>7</v>
      </c>
      <c r="C652" s="72" t="s">
        <v>151</v>
      </c>
      <c r="D652" s="73" t="s">
        <v>427</v>
      </c>
      <c r="E652" s="72" t="s">
        <v>141</v>
      </c>
      <c r="F652" s="64"/>
      <c r="G652" s="64"/>
      <c r="H652" s="64"/>
      <c r="I652" s="64"/>
      <c r="J652" s="64"/>
      <c r="K652" s="151"/>
      <c r="L652" s="151"/>
      <c r="M652" s="64"/>
      <c r="N652" s="64"/>
      <c r="O652" s="64"/>
      <c r="P652" s="64"/>
      <c r="Q652" s="64"/>
      <c r="R652" s="148"/>
      <c r="S652" s="148"/>
      <c r="T652" s="64"/>
      <c r="U652" s="64"/>
      <c r="V652" s="148"/>
      <c r="W652" s="148"/>
      <c r="X652" s="64"/>
      <c r="Y652" s="64"/>
      <c r="Z652" s="148"/>
      <c r="AA652" s="64"/>
      <c r="AB652" s="64"/>
      <c r="AC652" s="148"/>
      <c r="AD652" s="148"/>
      <c r="AE652" s="148"/>
      <c r="AF652" s="64"/>
      <c r="AG652" s="148"/>
      <c r="AH652" s="64"/>
      <c r="AI652" s="148"/>
      <c r="AJ652" s="148"/>
      <c r="AK652" s="64"/>
      <c r="AL652" s="64"/>
      <c r="AM652" s="64"/>
      <c r="AN652" s="64"/>
      <c r="AO652" s="67"/>
      <c r="AP652" s="67"/>
      <c r="AQ652" s="67"/>
      <c r="AR652" s="67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  <c r="BQ652" s="64">
        <f>BR652-BP652</f>
        <v>750</v>
      </c>
      <c r="BR652" s="64">
        <v>750</v>
      </c>
      <c r="BS652" s="64">
        <v>750</v>
      </c>
      <c r="BT652" s="26"/>
      <c r="BU652" s="26"/>
      <c r="BV652" s="26"/>
      <c r="BW652" s="26"/>
    </row>
    <row r="653" spans="1:75" s="27" customFormat="1" ht="96" customHeight="1">
      <c r="A653" s="66" t="s">
        <v>389</v>
      </c>
      <c r="B653" s="72" t="s">
        <v>7</v>
      </c>
      <c r="C653" s="72" t="s">
        <v>151</v>
      </c>
      <c r="D653" s="73" t="s">
        <v>427</v>
      </c>
      <c r="E653" s="72" t="s">
        <v>384</v>
      </c>
      <c r="F653" s="64"/>
      <c r="G653" s="64"/>
      <c r="H653" s="64"/>
      <c r="I653" s="64"/>
      <c r="J653" s="64"/>
      <c r="K653" s="151"/>
      <c r="L653" s="151"/>
      <c r="M653" s="64"/>
      <c r="N653" s="64"/>
      <c r="O653" s="64"/>
      <c r="P653" s="64"/>
      <c r="Q653" s="64"/>
      <c r="R653" s="148"/>
      <c r="S653" s="148"/>
      <c r="T653" s="64"/>
      <c r="U653" s="64"/>
      <c r="V653" s="148"/>
      <c r="W653" s="148"/>
      <c r="X653" s="64"/>
      <c r="Y653" s="64"/>
      <c r="Z653" s="148"/>
      <c r="AA653" s="64"/>
      <c r="AB653" s="64"/>
      <c r="AC653" s="148"/>
      <c r="AD653" s="148"/>
      <c r="AE653" s="148"/>
      <c r="AF653" s="64"/>
      <c r="AG653" s="148"/>
      <c r="AH653" s="64"/>
      <c r="AI653" s="148"/>
      <c r="AJ653" s="148"/>
      <c r="AK653" s="64"/>
      <c r="AL653" s="64"/>
      <c r="AM653" s="64"/>
      <c r="AN653" s="64"/>
      <c r="AO653" s="67"/>
      <c r="AP653" s="67"/>
      <c r="AQ653" s="67"/>
      <c r="AR653" s="67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  <c r="BQ653" s="64">
        <f>BR653-BP653</f>
        <v>427</v>
      </c>
      <c r="BR653" s="64">
        <f>427+750-750</f>
        <v>427</v>
      </c>
      <c r="BS653" s="64">
        <f>1000+750-750</f>
        <v>1000</v>
      </c>
      <c r="BT653" s="26"/>
      <c r="BU653" s="26"/>
      <c r="BV653" s="26"/>
      <c r="BW653" s="26"/>
    </row>
    <row r="654" spans="1:75" s="27" customFormat="1" ht="17.25" customHeight="1">
      <c r="A654" s="66"/>
      <c r="B654" s="72"/>
      <c r="C654" s="72"/>
      <c r="D654" s="73"/>
      <c r="E654" s="72"/>
      <c r="F654" s="64"/>
      <c r="G654" s="64"/>
      <c r="H654" s="64"/>
      <c r="I654" s="64"/>
      <c r="J654" s="64"/>
      <c r="K654" s="151"/>
      <c r="L654" s="151"/>
      <c r="M654" s="64"/>
      <c r="N654" s="64"/>
      <c r="O654" s="64"/>
      <c r="P654" s="64"/>
      <c r="Q654" s="64"/>
      <c r="R654" s="148"/>
      <c r="S654" s="148"/>
      <c r="T654" s="64"/>
      <c r="U654" s="64"/>
      <c r="V654" s="148"/>
      <c r="W654" s="148"/>
      <c r="X654" s="64"/>
      <c r="Y654" s="64"/>
      <c r="Z654" s="148"/>
      <c r="AA654" s="64"/>
      <c r="AB654" s="64"/>
      <c r="AC654" s="148"/>
      <c r="AD654" s="148"/>
      <c r="AE654" s="148"/>
      <c r="AF654" s="64"/>
      <c r="AG654" s="148"/>
      <c r="AH654" s="64"/>
      <c r="AI654" s="148"/>
      <c r="AJ654" s="148"/>
      <c r="AK654" s="64"/>
      <c r="AL654" s="64"/>
      <c r="AM654" s="64"/>
      <c r="AN654" s="64"/>
      <c r="AO654" s="67"/>
      <c r="AP654" s="67"/>
      <c r="AQ654" s="67"/>
      <c r="AR654" s="67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  <c r="BQ654" s="152"/>
      <c r="BR654" s="148"/>
      <c r="BS654" s="148"/>
      <c r="BT654" s="26"/>
      <c r="BU654" s="26"/>
      <c r="BV654" s="26"/>
      <c r="BW654" s="26"/>
    </row>
    <row r="655" spans="1:75" s="27" customFormat="1" ht="39.75" customHeight="1">
      <c r="A655" s="49" t="s">
        <v>343</v>
      </c>
      <c r="B655" s="50" t="s">
        <v>344</v>
      </c>
      <c r="C655" s="50"/>
      <c r="D655" s="73"/>
      <c r="E655" s="72"/>
      <c r="F655" s="64"/>
      <c r="G655" s="64"/>
      <c r="H655" s="64"/>
      <c r="I655" s="64"/>
      <c r="J655" s="64"/>
      <c r="K655" s="151"/>
      <c r="L655" s="151"/>
      <c r="M655" s="64"/>
      <c r="N655" s="64"/>
      <c r="O655" s="64"/>
      <c r="P655" s="64"/>
      <c r="Q655" s="64"/>
      <c r="R655" s="148"/>
      <c r="S655" s="148"/>
      <c r="T655" s="64"/>
      <c r="U655" s="64"/>
      <c r="V655" s="148"/>
      <c r="W655" s="148"/>
      <c r="X655" s="64"/>
      <c r="Y655" s="64"/>
      <c r="Z655" s="148"/>
      <c r="AA655" s="64"/>
      <c r="AB655" s="64"/>
      <c r="AC655" s="148"/>
      <c r="AD655" s="148"/>
      <c r="AE655" s="148"/>
      <c r="AF655" s="64"/>
      <c r="AG655" s="148"/>
      <c r="AH655" s="64"/>
      <c r="AI655" s="148"/>
      <c r="AJ655" s="148"/>
      <c r="AK655" s="64"/>
      <c r="AL655" s="64"/>
      <c r="AM655" s="64"/>
      <c r="AN655" s="52">
        <f>AN657+AN666+AN671</f>
        <v>34371</v>
      </c>
      <c r="AO655" s="52">
        <f>AO657+AO666+AO671</f>
        <v>34371</v>
      </c>
      <c r="AP655" s="52"/>
      <c r="AQ655" s="52">
        <f aca="true" t="shared" si="493" ref="AQ655:AY655">AQ657+AQ666+AQ671</f>
        <v>46786</v>
      </c>
      <c r="AR655" s="52">
        <f t="shared" si="493"/>
        <v>0</v>
      </c>
      <c r="AS655" s="52">
        <f t="shared" si="493"/>
        <v>0</v>
      </c>
      <c r="AT655" s="52">
        <f t="shared" si="493"/>
        <v>34371</v>
      </c>
      <c r="AU655" s="52">
        <f t="shared" si="493"/>
        <v>46786</v>
      </c>
      <c r="AV655" s="52">
        <f t="shared" si="493"/>
        <v>3007</v>
      </c>
      <c r="AW655" s="52">
        <f>AW657+AW666+AW671</f>
        <v>-7347</v>
      </c>
      <c r="AX655" s="52">
        <f t="shared" si="493"/>
        <v>37378</v>
      </c>
      <c r="AY655" s="52">
        <f t="shared" si="493"/>
        <v>39439</v>
      </c>
      <c r="AZ655" s="52">
        <f>AZ657+AZ666+AZ671</f>
        <v>0</v>
      </c>
      <c r="BA655" s="52">
        <f>BA657+BA666+BA671</f>
        <v>0</v>
      </c>
      <c r="BB655" s="52">
        <f>BB657+BB666+BB671</f>
        <v>37378</v>
      </c>
      <c r="BC655" s="52">
        <f>BC657+BC666+BC671</f>
        <v>39439</v>
      </c>
      <c r="BD655" s="148"/>
      <c r="BE655" s="148"/>
      <c r="BF655" s="52">
        <f aca="true" t="shared" si="494" ref="BF655:BP655">BF657+BF666+BF671</f>
        <v>37378</v>
      </c>
      <c r="BG655" s="52">
        <f t="shared" si="494"/>
        <v>39439</v>
      </c>
      <c r="BH655" s="52">
        <f>BH657+BH666+BH671</f>
        <v>0</v>
      </c>
      <c r="BI655" s="52">
        <f>BI657+BI666+BI671</f>
        <v>0</v>
      </c>
      <c r="BJ655" s="52">
        <f>BJ657+BJ666+BJ671</f>
        <v>37378</v>
      </c>
      <c r="BK655" s="52">
        <f>BK657+BK666+BK671</f>
        <v>39439</v>
      </c>
      <c r="BL655" s="52">
        <f t="shared" si="494"/>
        <v>0</v>
      </c>
      <c r="BM655" s="52">
        <f t="shared" si="494"/>
        <v>0</v>
      </c>
      <c r="BN655" s="52">
        <f t="shared" si="494"/>
        <v>37378</v>
      </c>
      <c r="BO655" s="52"/>
      <c r="BP655" s="52">
        <f t="shared" si="494"/>
        <v>39439</v>
      </c>
      <c r="BQ655" s="52">
        <f>BQ657+BQ666+BQ671</f>
        <v>-20748</v>
      </c>
      <c r="BR655" s="52">
        <f>BR657+BR666+BR671</f>
        <v>18691</v>
      </c>
      <c r="BS655" s="52">
        <f>BS657+BS666+BS671</f>
        <v>18691</v>
      </c>
      <c r="BT655" s="26"/>
      <c r="BU655" s="26"/>
      <c r="BV655" s="26"/>
      <c r="BW655" s="26"/>
    </row>
    <row r="656" spans="1:75" s="27" customFormat="1" ht="16.5" customHeight="1">
      <c r="A656" s="49"/>
      <c r="B656" s="50"/>
      <c r="C656" s="50"/>
      <c r="D656" s="73"/>
      <c r="E656" s="72"/>
      <c r="F656" s="64"/>
      <c r="G656" s="64"/>
      <c r="H656" s="64"/>
      <c r="I656" s="64"/>
      <c r="J656" s="64"/>
      <c r="K656" s="151"/>
      <c r="L656" s="151"/>
      <c r="M656" s="64"/>
      <c r="N656" s="64"/>
      <c r="O656" s="64"/>
      <c r="P656" s="64"/>
      <c r="Q656" s="64"/>
      <c r="R656" s="148"/>
      <c r="S656" s="148"/>
      <c r="T656" s="64"/>
      <c r="U656" s="64"/>
      <c r="V656" s="148"/>
      <c r="W656" s="148"/>
      <c r="X656" s="64"/>
      <c r="Y656" s="64"/>
      <c r="Z656" s="148"/>
      <c r="AA656" s="64"/>
      <c r="AB656" s="64"/>
      <c r="AC656" s="148"/>
      <c r="AD656" s="148"/>
      <c r="AE656" s="148"/>
      <c r="AF656" s="64"/>
      <c r="AG656" s="148"/>
      <c r="AH656" s="64"/>
      <c r="AI656" s="148"/>
      <c r="AJ656" s="148"/>
      <c r="AK656" s="64"/>
      <c r="AL656" s="64"/>
      <c r="AM656" s="64"/>
      <c r="AN656" s="64"/>
      <c r="AO656" s="67"/>
      <c r="AP656" s="67"/>
      <c r="AQ656" s="67"/>
      <c r="AR656" s="67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  <c r="BQ656" s="152"/>
      <c r="BR656" s="148"/>
      <c r="BS656" s="148"/>
      <c r="BT656" s="26"/>
      <c r="BU656" s="26"/>
      <c r="BV656" s="26"/>
      <c r="BW656" s="26"/>
    </row>
    <row r="657" spans="1:75" s="27" customFormat="1" ht="18.75" customHeight="1">
      <c r="A657" s="57" t="s">
        <v>345</v>
      </c>
      <c r="B657" s="58" t="s">
        <v>142</v>
      </c>
      <c r="C657" s="58" t="s">
        <v>130</v>
      </c>
      <c r="D657" s="73"/>
      <c r="E657" s="72"/>
      <c r="F657" s="64"/>
      <c r="G657" s="64"/>
      <c r="H657" s="64"/>
      <c r="I657" s="64"/>
      <c r="J657" s="64"/>
      <c r="K657" s="151"/>
      <c r="L657" s="151"/>
      <c r="M657" s="64"/>
      <c r="N657" s="64"/>
      <c r="O657" s="64"/>
      <c r="P657" s="64"/>
      <c r="Q657" s="64"/>
      <c r="R657" s="148"/>
      <c r="S657" s="148"/>
      <c r="T657" s="64"/>
      <c r="U657" s="64"/>
      <c r="V657" s="148"/>
      <c r="W657" s="148"/>
      <c r="X657" s="64"/>
      <c r="Y657" s="64"/>
      <c r="Z657" s="148"/>
      <c r="AA657" s="64"/>
      <c r="AB657" s="64"/>
      <c r="AC657" s="148"/>
      <c r="AD657" s="148"/>
      <c r="AE657" s="148"/>
      <c r="AF657" s="64"/>
      <c r="AG657" s="148"/>
      <c r="AH657" s="64"/>
      <c r="AI657" s="148"/>
      <c r="AJ657" s="148"/>
      <c r="AK657" s="64"/>
      <c r="AL657" s="64"/>
      <c r="AM657" s="64"/>
      <c r="AN657" s="60">
        <f aca="true" t="shared" si="495" ref="AN657:AV657">AN658+AN662</f>
        <v>30219</v>
      </c>
      <c r="AO657" s="60">
        <f t="shared" si="495"/>
        <v>30219</v>
      </c>
      <c r="AP657" s="60">
        <f t="shared" si="495"/>
        <v>0</v>
      </c>
      <c r="AQ657" s="60">
        <f t="shared" si="495"/>
        <v>42634</v>
      </c>
      <c r="AR657" s="60">
        <f t="shared" si="495"/>
        <v>0</v>
      </c>
      <c r="AS657" s="60">
        <f t="shared" si="495"/>
        <v>0</v>
      </c>
      <c r="AT657" s="60">
        <f t="shared" si="495"/>
        <v>30219</v>
      </c>
      <c r="AU657" s="60">
        <f t="shared" si="495"/>
        <v>42634</v>
      </c>
      <c r="AV657" s="60">
        <f t="shared" si="495"/>
        <v>3007</v>
      </c>
      <c r="AW657" s="60">
        <f aca="true" t="shared" si="496" ref="AW657:BC657">AW658+AW662</f>
        <v>-7347</v>
      </c>
      <c r="AX657" s="60">
        <f t="shared" si="496"/>
        <v>33226</v>
      </c>
      <c r="AY657" s="60">
        <f t="shared" si="496"/>
        <v>35287</v>
      </c>
      <c r="AZ657" s="60">
        <f t="shared" si="496"/>
        <v>0</v>
      </c>
      <c r="BA657" s="60">
        <f t="shared" si="496"/>
        <v>0</v>
      </c>
      <c r="BB657" s="60">
        <f t="shared" si="496"/>
        <v>33226</v>
      </c>
      <c r="BC657" s="60">
        <f t="shared" si="496"/>
        <v>35287</v>
      </c>
      <c r="BD657" s="148"/>
      <c r="BE657" s="148"/>
      <c r="BF657" s="60">
        <f aca="true" t="shared" si="497" ref="BF657:BP657">BF658+BF662</f>
        <v>33226</v>
      </c>
      <c r="BG657" s="60">
        <f t="shared" si="497"/>
        <v>35287</v>
      </c>
      <c r="BH657" s="60">
        <f>BH658+BH662</f>
        <v>0</v>
      </c>
      <c r="BI657" s="60">
        <f>BI658+BI662</f>
        <v>0</v>
      </c>
      <c r="BJ657" s="60">
        <f>BJ658+BJ662</f>
        <v>33226</v>
      </c>
      <c r="BK657" s="60">
        <f>BK658+BK662</f>
        <v>35287</v>
      </c>
      <c r="BL657" s="60">
        <f t="shared" si="497"/>
        <v>0</v>
      </c>
      <c r="BM657" s="60">
        <f t="shared" si="497"/>
        <v>0</v>
      </c>
      <c r="BN657" s="60">
        <f t="shared" si="497"/>
        <v>33226</v>
      </c>
      <c r="BO657" s="60"/>
      <c r="BP657" s="60">
        <f t="shared" si="497"/>
        <v>35287</v>
      </c>
      <c r="BQ657" s="60">
        <f>BQ658+BQ662</f>
        <v>-19644</v>
      </c>
      <c r="BR657" s="60">
        <f>BR658+BR662</f>
        <v>15643</v>
      </c>
      <c r="BS657" s="60">
        <f>BS658+BS662</f>
        <v>15643</v>
      </c>
      <c r="BT657" s="26"/>
      <c r="BU657" s="26"/>
      <c r="BV657" s="26"/>
      <c r="BW657" s="26"/>
    </row>
    <row r="658" spans="1:75" s="27" customFormat="1" ht="33" customHeight="1">
      <c r="A658" s="66" t="s">
        <v>110</v>
      </c>
      <c r="B658" s="72" t="s">
        <v>142</v>
      </c>
      <c r="C658" s="72" t="s">
        <v>130</v>
      </c>
      <c r="D658" s="73" t="s">
        <v>111</v>
      </c>
      <c r="E658" s="72"/>
      <c r="F658" s="64"/>
      <c r="G658" s="64"/>
      <c r="H658" s="64"/>
      <c r="I658" s="64"/>
      <c r="J658" s="64"/>
      <c r="K658" s="151"/>
      <c r="L658" s="151"/>
      <c r="M658" s="64"/>
      <c r="N658" s="64"/>
      <c r="O658" s="64"/>
      <c r="P658" s="64"/>
      <c r="Q658" s="64"/>
      <c r="R658" s="148"/>
      <c r="S658" s="148"/>
      <c r="T658" s="64"/>
      <c r="U658" s="64"/>
      <c r="V658" s="148"/>
      <c r="W658" s="148"/>
      <c r="X658" s="64"/>
      <c r="Y658" s="64"/>
      <c r="Z658" s="148"/>
      <c r="AA658" s="64"/>
      <c r="AB658" s="64"/>
      <c r="AC658" s="148"/>
      <c r="AD658" s="148"/>
      <c r="AE658" s="148"/>
      <c r="AF658" s="64"/>
      <c r="AG658" s="148"/>
      <c r="AH658" s="64"/>
      <c r="AI658" s="148"/>
      <c r="AJ658" s="148"/>
      <c r="AK658" s="64"/>
      <c r="AL658" s="64"/>
      <c r="AM658" s="64"/>
      <c r="AN658" s="64">
        <f aca="true" t="shared" si="498" ref="AN658:BC658">AN659</f>
        <v>30219</v>
      </c>
      <c r="AO658" s="64">
        <f t="shared" si="498"/>
        <v>30219</v>
      </c>
      <c r="AP658" s="64">
        <f t="shared" si="498"/>
        <v>0</v>
      </c>
      <c r="AQ658" s="64">
        <f t="shared" si="498"/>
        <v>30219</v>
      </c>
      <c r="AR658" s="64">
        <f t="shared" si="498"/>
        <v>0</v>
      </c>
      <c r="AS658" s="64">
        <f t="shared" si="498"/>
        <v>0</v>
      </c>
      <c r="AT658" s="64">
        <f t="shared" si="498"/>
        <v>30219</v>
      </c>
      <c r="AU658" s="64">
        <f t="shared" si="498"/>
        <v>30219</v>
      </c>
      <c r="AV658" s="64">
        <f t="shared" si="498"/>
        <v>0</v>
      </c>
      <c r="AW658" s="64">
        <f t="shared" si="498"/>
        <v>0</v>
      </c>
      <c r="AX658" s="64">
        <f t="shared" si="498"/>
        <v>30219</v>
      </c>
      <c r="AY658" s="64">
        <f t="shared" si="498"/>
        <v>30219</v>
      </c>
      <c r="AZ658" s="64">
        <f t="shared" si="498"/>
        <v>0</v>
      </c>
      <c r="BA658" s="64">
        <f t="shared" si="498"/>
        <v>0</v>
      </c>
      <c r="BB658" s="64">
        <f t="shared" si="498"/>
        <v>30219</v>
      </c>
      <c r="BC658" s="64">
        <f t="shared" si="498"/>
        <v>30219</v>
      </c>
      <c r="BD658" s="148"/>
      <c r="BE658" s="148"/>
      <c r="BF658" s="64">
        <f aca="true" t="shared" si="499" ref="BF658:BP658">BF659</f>
        <v>30219</v>
      </c>
      <c r="BG658" s="64">
        <f t="shared" si="499"/>
        <v>30219</v>
      </c>
      <c r="BH658" s="64">
        <f t="shared" si="499"/>
        <v>0</v>
      </c>
      <c r="BI658" s="64">
        <f t="shared" si="499"/>
        <v>0</v>
      </c>
      <c r="BJ658" s="64">
        <f t="shared" si="499"/>
        <v>30219</v>
      </c>
      <c r="BK658" s="64">
        <f t="shared" si="499"/>
        <v>30219</v>
      </c>
      <c r="BL658" s="64">
        <f t="shared" si="499"/>
        <v>0</v>
      </c>
      <c r="BM658" s="64">
        <f t="shared" si="499"/>
        <v>0</v>
      </c>
      <c r="BN658" s="64">
        <f t="shared" si="499"/>
        <v>30219</v>
      </c>
      <c r="BO658" s="64"/>
      <c r="BP658" s="64">
        <f t="shared" si="499"/>
        <v>30219</v>
      </c>
      <c r="BQ658" s="64">
        <f>BQ659+BQ660+BQ661</f>
        <v>-16632</v>
      </c>
      <c r="BR658" s="64">
        <f>BR659+BR660+BR661</f>
        <v>13587</v>
      </c>
      <c r="BS658" s="64">
        <f>BS659+BS660+BS661</f>
        <v>13587</v>
      </c>
      <c r="BT658" s="26"/>
      <c r="BU658" s="26"/>
      <c r="BV658" s="26"/>
      <c r="BW658" s="26"/>
    </row>
    <row r="659" spans="1:75" s="27" customFormat="1" ht="33" customHeight="1">
      <c r="A659" s="66" t="s">
        <v>132</v>
      </c>
      <c r="B659" s="72" t="s">
        <v>142</v>
      </c>
      <c r="C659" s="72" t="s">
        <v>130</v>
      </c>
      <c r="D659" s="73" t="s">
        <v>111</v>
      </c>
      <c r="E659" s="72" t="s">
        <v>133</v>
      </c>
      <c r="F659" s="64"/>
      <c r="G659" s="64"/>
      <c r="H659" s="64"/>
      <c r="I659" s="64"/>
      <c r="J659" s="64"/>
      <c r="K659" s="151"/>
      <c r="L659" s="151"/>
      <c r="M659" s="64"/>
      <c r="N659" s="64"/>
      <c r="O659" s="64"/>
      <c r="P659" s="64"/>
      <c r="Q659" s="64"/>
      <c r="R659" s="148"/>
      <c r="S659" s="148"/>
      <c r="T659" s="64"/>
      <c r="U659" s="64"/>
      <c r="V659" s="148"/>
      <c r="W659" s="148"/>
      <c r="X659" s="64"/>
      <c r="Y659" s="64"/>
      <c r="Z659" s="148"/>
      <c r="AA659" s="64"/>
      <c r="AB659" s="64"/>
      <c r="AC659" s="148"/>
      <c r="AD659" s="148"/>
      <c r="AE659" s="148"/>
      <c r="AF659" s="64"/>
      <c r="AG659" s="148"/>
      <c r="AH659" s="64"/>
      <c r="AI659" s="148"/>
      <c r="AJ659" s="148"/>
      <c r="AK659" s="64"/>
      <c r="AL659" s="64"/>
      <c r="AM659" s="64"/>
      <c r="AN659" s="64">
        <f>AO659-AM659</f>
        <v>30219</v>
      </c>
      <c r="AO659" s="64">
        <v>30219</v>
      </c>
      <c r="AP659" s="64"/>
      <c r="AQ659" s="64">
        <v>30219</v>
      </c>
      <c r="AR659" s="64"/>
      <c r="AS659" s="148"/>
      <c r="AT659" s="64">
        <f>AO659+AR659</f>
        <v>30219</v>
      </c>
      <c r="AU659" s="64">
        <f>AQ659+AS659</f>
        <v>30219</v>
      </c>
      <c r="AV659" s="148"/>
      <c r="AW659" s="148"/>
      <c r="AX659" s="64">
        <f>AT659+AV659</f>
        <v>30219</v>
      </c>
      <c r="AY659" s="64">
        <f>AU659</f>
        <v>30219</v>
      </c>
      <c r="AZ659" s="148"/>
      <c r="BA659" s="148"/>
      <c r="BB659" s="64">
        <f>AX659+AZ659</f>
        <v>30219</v>
      </c>
      <c r="BC659" s="64">
        <f>AY659+BA659</f>
        <v>30219</v>
      </c>
      <c r="BD659" s="148"/>
      <c r="BE659" s="148"/>
      <c r="BF659" s="64">
        <f>BB659+BD659</f>
        <v>30219</v>
      </c>
      <c r="BG659" s="64">
        <f>BC659+BE659</f>
        <v>30219</v>
      </c>
      <c r="BH659" s="148"/>
      <c r="BI659" s="148"/>
      <c r="BJ659" s="64">
        <f>BB659+BH659</f>
        <v>30219</v>
      </c>
      <c r="BK659" s="64">
        <f>BC659+BI659</f>
        <v>30219</v>
      </c>
      <c r="BL659" s="148"/>
      <c r="BM659" s="148"/>
      <c r="BN659" s="64">
        <f>BJ659+BL659</f>
        <v>30219</v>
      </c>
      <c r="BO659" s="64"/>
      <c r="BP659" s="64">
        <f>BK659+BM659</f>
        <v>30219</v>
      </c>
      <c r="BQ659" s="64">
        <f>BR659-BP659</f>
        <v>-30219</v>
      </c>
      <c r="BR659" s="148"/>
      <c r="BS659" s="148"/>
      <c r="BT659" s="26"/>
      <c r="BU659" s="26"/>
      <c r="BV659" s="26"/>
      <c r="BW659" s="26"/>
    </row>
    <row r="660" spans="1:75" s="27" customFormat="1" ht="87" customHeight="1">
      <c r="A660" s="66" t="s">
        <v>314</v>
      </c>
      <c r="B660" s="72" t="s">
        <v>142</v>
      </c>
      <c r="C660" s="72" t="s">
        <v>130</v>
      </c>
      <c r="D660" s="73" t="s">
        <v>111</v>
      </c>
      <c r="E660" s="72" t="s">
        <v>383</v>
      </c>
      <c r="F660" s="64"/>
      <c r="G660" s="64"/>
      <c r="H660" s="64"/>
      <c r="I660" s="64"/>
      <c r="J660" s="64"/>
      <c r="K660" s="151"/>
      <c r="L660" s="151"/>
      <c r="M660" s="64"/>
      <c r="N660" s="64"/>
      <c r="O660" s="64"/>
      <c r="P660" s="64"/>
      <c r="Q660" s="64"/>
      <c r="R660" s="148"/>
      <c r="S660" s="148"/>
      <c r="T660" s="64"/>
      <c r="U660" s="64"/>
      <c r="V660" s="148"/>
      <c r="W660" s="148"/>
      <c r="X660" s="64"/>
      <c r="Y660" s="64"/>
      <c r="Z660" s="148"/>
      <c r="AA660" s="64"/>
      <c r="AB660" s="64"/>
      <c r="AC660" s="148"/>
      <c r="AD660" s="148"/>
      <c r="AE660" s="148"/>
      <c r="AF660" s="64"/>
      <c r="AG660" s="148"/>
      <c r="AH660" s="64"/>
      <c r="AI660" s="148"/>
      <c r="AJ660" s="148"/>
      <c r="AK660" s="64"/>
      <c r="AL660" s="64"/>
      <c r="AM660" s="64"/>
      <c r="AN660" s="64"/>
      <c r="AO660" s="64"/>
      <c r="AP660" s="64"/>
      <c r="AQ660" s="64"/>
      <c r="AR660" s="64"/>
      <c r="AS660" s="148"/>
      <c r="AT660" s="64"/>
      <c r="AU660" s="64"/>
      <c r="AV660" s="148"/>
      <c r="AW660" s="148"/>
      <c r="AX660" s="64"/>
      <c r="AY660" s="64"/>
      <c r="AZ660" s="148"/>
      <c r="BA660" s="148"/>
      <c r="BB660" s="64"/>
      <c r="BC660" s="64"/>
      <c r="BD660" s="148"/>
      <c r="BE660" s="148"/>
      <c r="BF660" s="64"/>
      <c r="BG660" s="64"/>
      <c r="BH660" s="148"/>
      <c r="BI660" s="148"/>
      <c r="BJ660" s="64"/>
      <c r="BK660" s="64"/>
      <c r="BL660" s="148"/>
      <c r="BM660" s="148"/>
      <c r="BN660" s="64"/>
      <c r="BO660" s="64"/>
      <c r="BP660" s="64"/>
      <c r="BQ660" s="64">
        <f>BR660-BP660</f>
        <v>13581</v>
      </c>
      <c r="BR660" s="64">
        <v>13581</v>
      </c>
      <c r="BS660" s="64">
        <v>13581</v>
      </c>
      <c r="BT660" s="26"/>
      <c r="BU660" s="26"/>
      <c r="BV660" s="26"/>
      <c r="BW660" s="26"/>
    </row>
    <row r="661" spans="1:75" s="27" customFormat="1" ht="96" customHeight="1">
      <c r="A661" s="66" t="s">
        <v>389</v>
      </c>
      <c r="B661" s="72" t="s">
        <v>142</v>
      </c>
      <c r="C661" s="72" t="s">
        <v>130</v>
      </c>
      <c r="D661" s="73" t="s">
        <v>111</v>
      </c>
      <c r="E661" s="72" t="s">
        <v>384</v>
      </c>
      <c r="F661" s="64"/>
      <c r="G661" s="64"/>
      <c r="H661" s="64"/>
      <c r="I661" s="64"/>
      <c r="J661" s="64"/>
      <c r="K661" s="151"/>
      <c r="L661" s="151"/>
      <c r="M661" s="64"/>
      <c r="N661" s="64"/>
      <c r="O661" s="64"/>
      <c r="P661" s="64"/>
      <c r="Q661" s="64"/>
      <c r="R661" s="148"/>
      <c r="S661" s="148"/>
      <c r="T661" s="64"/>
      <c r="U661" s="64"/>
      <c r="V661" s="148"/>
      <c r="W661" s="148"/>
      <c r="X661" s="64"/>
      <c r="Y661" s="64"/>
      <c r="Z661" s="148"/>
      <c r="AA661" s="64"/>
      <c r="AB661" s="64"/>
      <c r="AC661" s="148"/>
      <c r="AD661" s="148"/>
      <c r="AE661" s="148"/>
      <c r="AF661" s="64"/>
      <c r="AG661" s="148"/>
      <c r="AH661" s="64"/>
      <c r="AI661" s="148"/>
      <c r="AJ661" s="148"/>
      <c r="AK661" s="64"/>
      <c r="AL661" s="64"/>
      <c r="AM661" s="64"/>
      <c r="AN661" s="64"/>
      <c r="AO661" s="64"/>
      <c r="AP661" s="64"/>
      <c r="AQ661" s="64"/>
      <c r="AR661" s="64"/>
      <c r="AS661" s="148"/>
      <c r="AT661" s="64"/>
      <c r="AU661" s="64"/>
      <c r="AV661" s="148"/>
      <c r="AW661" s="148"/>
      <c r="AX661" s="64"/>
      <c r="AY661" s="64"/>
      <c r="AZ661" s="148"/>
      <c r="BA661" s="148"/>
      <c r="BB661" s="64"/>
      <c r="BC661" s="64"/>
      <c r="BD661" s="148"/>
      <c r="BE661" s="148"/>
      <c r="BF661" s="64"/>
      <c r="BG661" s="64"/>
      <c r="BH661" s="148"/>
      <c r="BI661" s="148"/>
      <c r="BJ661" s="64"/>
      <c r="BK661" s="64"/>
      <c r="BL661" s="148"/>
      <c r="BM661" s="148"/>
      <c r="BN661" s="64"/>
      <c r="BO661" s="64"/>
      <c r="BP661" s="64"/>
      <c r="BQ661" s="64">
        <f>BR661-BP661</f>
        <v>6</v>
      </c>
      <c r="BR661" s="64">
        <v>6</v>
      </c>
      <c r="BS661" s="64">
        <v>6</v>
      </c>
      <c r="BT661" s="26"/>
      <c r="BU661" s="26"/>
      <c r="BV661" s="26"/>
      <c r="BW661" s="26"/>
    </row>
    <row r="662" spans="1:75" s="27" customFormat="1" ht="33" customHeight="1">
      <c r="A662" s="66" t="s">
        <v>124</v>
      </c>
      <c r="B662" s="72" t="s">
        <v>142</v>
      </c>
      <c r="C662" s="72" t="s">
        <v>130</v>
      </c>
      <c r="D662" s="73" t="s">
        <v>126</v>
      </c>
      <c r="E662" s="72"/>
      <c r="F662" s="64"/>
      <c r="G662" s="64"/>
      <c r="H662" s="64"/>
      <c r="I662" s="64"/>
      <c r="J662" s="64"/>
      <c r="K662" s="151"/>
      <c r="L662" s="151"/>
      <c r="M662" s="64"/>
      <c r="N662" s="64"/>
      <c r="O662" s="64"/>
      <c r="P662" s="64"/>
      <c r="Q662" s="64"/>
      <c r="R662" s="148"/>
      <c r="S662" s="148"/>
      <c r="T662" s="64"/>
      <c r="U662" s="64"/>
      <c r="V662" s="148"/>
      <c r="W662" s="148"/>
      <c r="X662" s="64"/>
      <c r="Y662" s="64"/>
      <c r="Z662" s="148"/>
      <c r="AA662" s="64"/>
      <c r="AB662" s="64"/>
      <c r="AC662" s="148"/>
      <c r="AD662" s="148"/>
      <c r="AE662" s="148"/>
      <c r="AF662" s="64"/>
      <c r="AG662" s="148"/>
      <c r="AH662" s="64"/>
      <c r="AI662" s="148"/>
      <c r="AJ662" s="148"/>
      <c r="AK662" s="64"/>
      <c r="AL662" s="64"/>
      <c r="AM662" s="64"/>
      <c r="AN662" s="64">
        <f aca="true" t="shared" si="500" ref="AN662:BC663">AN663</f>
        <v>0</v>
      </c>
      <c r="AO662" s="64">
        <f t="shared" si="500"/>
        <v>0</v>
      </c>
      <c r="AP662" s="64">
        <f t="shared" si="500"/>
        <v>0</v>
      </c>
      <c r="AQ662" s="64">
        <f t="shared" si="500"/>
        <v>12415</v>
      </c>
      <c r="AR662" s="64">
        <f t="shared" si="500"/>
        <v>0</v>
      </c>
      <c r="AS662" s="64">
        <f t="shared" si="500"/>
        <v>0</v>
      </c>
      <c r="AT662" s="64">
        <f t="shared" si="500"/>
        <v>0</v>
      </c>
      <c r="AU662" s="64">
        <f t="shared" si="500"/>
        <v>12415</v>
      </c>
      <c r="AV662" s="64">
        <f t="shared" si="500"/>
        <v>3007</v>
      </c>
      <c r="AW662" s="64">
        <f t="shared" si="500"/>
        <v>-7347</v>
      </c>
      <c r="AX662" s="64">
        <f t="shared" si="500"/>
        <v>3007</v>
      </c>
      <c r="AY662" s="64">
        <f t="shared" si="500"/>
        <v>5068</v>
      </c>
      <c r="AZ662" s="64">
        <f t="shared" si="500"/>
        <v>0</v>
      </c>
      <c r="BA662" s="64">
        <f t="shared" si="500"/>
        <v>0</v>
      </c>
      <c r="BB662" s="64">
        <f t="shared" si="500"/>
        <v>3007</v>
      </c>
      <c r="BC662" s="64">
        <f t="shared" si="500"/>
        <v>5068</v>
      </c>
      <c r="BD662" s="148"/>
      <c r="BE662" s="148"/>
      <c r="BF662" s="64">
        <f aca="true" t="shared" si="501" ref="BF662:BS663">BF663</f>
        <v>3007</v>
      </c>
      <c r="BG662" s="64">
        <f t="shared" si="501"/>
        <v>5068</v>
      </c>
      <c r="BH662" s="64">
        <f t="shared" si="501"/>
        <v>0</v>
      </c>
      <c r="BI662" s="64">
        <f t="shared" si="501"/>
        <v>0</v>
      </c>
      <c r="BJ662" s="64">
        <f t="shared" si="501"/>
        <v>3007</v>
      </c>
      <c r="BK662" s="64">
        <f t="shared" si="501"/>
        <v>5068</v>
      </c>
      <c r="BL662" s="64">
        <f t="shared" si="501"/>
        <v>0</v>
      </c>
      <c r="BM662" s="64">
        <f t="shared" si="501"/>
        <v>0</v>
      </c>
      <c r="BN662" s="64">
        <f t="shared" si="501"/>
        <v>3007</v>
      </c>
      <c r="BO662" s="64"/>
      <c r="BP662" s="64">
        <f t="shared" si="501"/>
        <v>5068</v>
      </c>
      <c r="BQ662" s="64">
        <f t="shared" si="501"/>
        <v>-3012</v>
      </c>
      <c r="BR662" s="64">
        <f t="shared" si="501"/>
        <v>2056</v>
      </c>
      <c r="BS662" s="64">
        <f t="shared" si="501"/>
        <v>2056</v>
      </c>
      <c r="BT662" s="26"/>
      <c r="BU662" s="26"/>
      <c r="BV662" s="26"/>
      <c r="BW662" s="26"/>
    </row>
    <row r="663" spans="1:75" s="27" customFormat="1" ht="70.5" customHeight="1">
      <c r="A663" s="66" t="s">
        <v>490</v>
      </c>
      <c r="B663" s="72" t="s">
        <v>142</v>
      </c>
      <c r="C663" s="72" t="s">
        <v>130</v>
      </c>
      <c r="D663" s="73" t="s">
        <v>333</v>
      </c>
      <c r="E663" s="72"/>
      <c r="F663" s="64"/>
      <c r="G663" s="64"/>
      <c r="H663" s="64"/>
      <c r="I663" s="64"/>
      <c r="J663" s="64"/>
      <c r="K663" s="151"/>
      <c r="L663" s="151"/>
      <c r="M663" s="64"/>
      <c r="N663" s="64"/>
      <c r="O663" s="64"/>
      <c r="P663" s="64"/>
      <c r="Q663" s="64"/>
      <c r="R663" s="148"/>
      <c r="S663" s="148"/>
      <c r="T663" s="64"/>
      <c r="U663" s="64"/>
      <c r="V663" s="148"/>
      <c r="W663" s="148"/>
      <c r="X663" s="64"/>
      <c r="Y663" s="64"/>
      <c r="Z663" s="148"/>
      <c r="AA663" s="64"/>
      <c r="AB663" s="64"/>
      <c r="AC663" s="148"/>
      <c r="AD663" s="148"/>
      <c r="AE663" s="148"/>
      <c r="AF663" s="64"/>
      <c r="AG663" s="148"/>
      <c r="AH663" s="64"/>
      <c r="AI663" s="148"/>
      <c r="AJ663" s="148"/>
      <c r="AK663" s="64"/>
      <c r="AL663" s="64"/>
      <c r="AM663" s="64"/>
      <c r="AN663" s="64">
        <f t="shared" si="500"/>
        <v>0</v>
      </c>
      <c r="AO663" s="64">
        <f t="shared" si="500"/>
        <v>0</v>
      </c>
      <c r="AP663" s="64">
        <f t="shared" si="500"/>
        <v>0</v>
      </c>
      <c r="AQ663" s="64">
        <f t="shared" si="500"/>
        <v>12415</v>
      </c>
      <c r="AR663" s="64">
        <f t="shared" si="500"/>
        <v>0</v>
      </c>
      <c r="AS663" s="64">
        <f t="shared" si="500"/>
        <v>0</v>
      </c>
      <c r="AT663" s="64">
        <f t="shared" si="500"/>
        <v>0</v>
      </c>
      <c r="AU663" s="64">
        <f t="shared" si="500"/>
        <v>12415</v>
      </c>
      <c r="AV663" s="64">
        <f t="shared" si="500"/>
        <v>3007</v>
      </c>
      <c r="AW663" s="64">
        <f t="shared" si="500"/>
        <v>-7347</v>
      </c>
      <c r="AX663" s="64">
        <f t="shared" si="500"/>
        <v>3007</v>
      </c>
      <c r="AY663" s="64">
        <f t="shared" si="500"/>
        <v>5068</v>
      </c>
      <c r="AZ663" s="64">
        <f t="shared" si="500"/>
        <v>0</v>
      </c>
      <c r="BA663" s="64">
        <f t="shared" si="500"/>
        <v>0</v>
      </c>
      <c r="BB663" s="64">
        <f t="shared" si="500"/>
        <v>3007</v>
      </c>
      <c r="BC663" s="64">
        <f t="shared" si="500"/>
        <v>5068</v>
      </c>
      <c r="BD663" s="148"/>
      <c r="BE663" s="148"/>
      <c r="BF663" s="64">
        <f t="shared" si="501"/>
        <v>3007</v>
      </c>
      <c r="BG663" s="64">
        <f t="shared" si="501"/>
        <v>5068</v>
      </c>
      <c r="BH663" s="64">
        <f t="shared" si="501"/>
        <v>0</v>
      </c>
      <c r="BI663" s="64">
        <f t="shared" si="501"/>
        <v>0</v>
      </c>
      <c r="BJ663" s="64">
        <f t="shared" si="501"/>
        <v>3007</v>
      </c>
      <c r="BK663" s="64">
        <f t="shared" si="501"/>
        <v>5068</v>
      </c>
      <c r="BL663" s="64">
        <f t="shared" si="501"/>
        <v>0</v>
      </c>
      <c r="BM663" s="64">
        <f t="shared" si="501"/>
        <v>0</v>
      </c>
      <c r="BN663" s="64">
        <f t="shared" si="501"/>
        <v>3007</v>
      </c>
      <c r="BO663" s="64"/>
      <c r="BP663" s="64">
        <f t="shared" si="501"/>
        <v>5068</v>
      </c>
      <c r="BQ663" s="64">
        <f t="shared" si="501"/>
        <v>-3012</v>
      </c>
      <c r="BR663" s="64">
        <f t="shared" si="501"/>
        <v>2056</v>
      </c>
      <c r="BS663" s="64">
        <f t="shared" si="501"/>
        <v>2056</v>
      </c>
      <c r="BT663" s="26"/>
      <c r="BU663" s="26"/>
      <c r="BV663" s="26"/>
      <c r="BW663" s="26"/>
    </row>
    <row r="664" spans="1:75" s="27" customFormat="1" ht="81.75" customHeight="1">
      <c r="A664" s="66" t="s">
        <v>240</v>
      </c>
      <c r="B664" s="72" t="s">
        <v>142</v>
      </c>
      <c r="C664" s="72" t="s">
        <v>130</v>
      </c>
      <c r="D664" s="73" t="s">
        <v>333</v>
      </c>
      <c r="E664" s="72" t="s">
        <v>153</v>
      </c>
      <c r="F664" s="64"/>
      <c r="G664" s="64"/>
      <c r="H664" s="64"/>
      <c r="I664" s="64"/>
      <c r="J664" s="64"/>
      <c r="K664" s="151"/>
      <c r="L664" s="151"/>
      <c r="M664" s="64"/>
      <c r="N664" s="64"/>
      <c r="O664" s="64"/>
      <c r="P664" s="64"/>
      <c r="Q664" s="64"/>
      <c r="R664" s="148"/>
      <c r="S664" s="148"/>
      <c r="T664" s="64"/>
      <c r="U664" s="64"/>
      <c r="V664" s="148"/>
      <c r="W664" s="148"/>
      <c r="X664" s="64"/>
      <c r="Y664" s="64"/>
      <c r="Z664" s="148"/>
      <c r="AA664" s="64"/>
      <c r="AB664" s="64"/>
      <c r="AC664" s="148"/>
      <c r="AD664" s="148"/>
      <c r="AE664" s="148"/>
      <c r="AF664" s="64"/>
      <c r="AG664" s="148"/>
      <c r="AH664" s="64"/>
      <c r="AI664" s="148"/>
      <c r="AJ664" s="148"/>
      <c r="AK664" s="64"/>
      <c r="AL664" s="64"/>
      <c r="AM664" s="64"/>
      <c r="AN664" s="64">
        <f>AO664-AM664</f>
        <v>0</v>
      </c>
      <c r="AO664" s="64"/>
      <c r="AP664" s="64"/>
      <c r="AQ664" s="64">
        <v>12415</v>
      </c>
      <c r="AR664" s="64"/>
      <c r="AS664" s="148"/>
      <c r="AT664" s="64">
        <f>AO664+AR664</f>
        <v>0</v>
      </c>
      <c r="AU664" s="64">
        <f>AQ664+AS664</f>
        <v>12415</v>
      </c>
      <c r="AV664" s="64">
        <v>3007</v>
      </c>
      <c r="AW664" s="64">
        <v>-7347</v>
      </c>
      <c r="AX664" s="64">
        <f>AT664+AV664</f>
        <v>3007</v>
      </c>
      <c r="AY664" s="64">
        <f>AU664+AW664</f>
        <v>5068</v>
      </c>
      <c r="AZ664" s="148"/>
      <c r="BA664" s="148"/>
      <c r="BB664" s="64">
        <f>AX664+AZ664</f>
        <v>3007</v>
      </c>
      <c r="BC664" s="64">
        <f>AY664+BA664</f>
        <v>5068</v>
      </c>
      <c r="BD664" s="148"/>
      <c r="BE664" s="148"/>
      <c r="BF664" s="64">
        <f>BB664+BD664</f>
        <v>3007</v>
      </c>
      <c r="BG664" s="64">
        <f>BC664+BE664</f>
        <v>5068</v>
      </c>
      <c r="BH664" s="148"/>
      <c r="BI664" s="148"/>
      <c r="BJ664" s="64">
        <f>BB664+BH664</f>
        <v>3007</v>
      </c>
      <c r="BK664" s="64">
        <f>BC664+BI664</f>
        <v>5068</v>
      </c>
      <c r="BL664" s="148"/>
      <c r="BM664" s="148"/>
      <c r="BN664" s="64">
        <f>BJ664+BL664</f>
        <v>3007</v>
      </c>
      <c r="BO664" s="64"/>
      <c r="BP664" s="64">
        <f>BK664+BM664</f>
        <v>5068</v>
      </c>
      <c r="BQ664" s="64">
        <f>BR664-BP664</f>
        <v>-3012</v>
      </c>
      <c r="BR664" s="64">
        <v>2056</v>
      </c>
      <c r="BS664" s="64">
        <v>2056</v>
      </c>
      <c r="BT664" s="26"/>
      <c r="BU664" s="26"/>
      <c r="BV664" s="26"/>
      <c r="BW664" s="26"/>
    </row>
    <row r="665" spans="1:75" s="27" customFormat="1" ht="18.75" customHeight="1">
      <c r="A665" s="57"/>
      <c r="B665" s="58"/>
      <c r="C665" s="58"/>
      <c r="D665" s="73"/>
      <c r="E665" s="72"/>
      <c r="F665" s="64"/>
      <c r="G665" s="64"/>
      <c r="H665" s="64"/>
      <c r="I665" s="64"/>
      <c r="J665" s="64"/>
      <c r="K665" s="151"/>
      <c r="L665" s="151"/>
      <c r="M665" s="64"/>
      <c r="N665" s="64"/>
      <c r="O665" s="64"/>
      <c r="P665" s="64"/>
      <c r="Q665" s="64"/>
      <c r="R665" s="148"/>
      <c r="S665" s="148"/>
      <c r="T665" s="64"/>
      <c r="U665" s="64"/>
      <c r="V665" s="148"/>
      <c r="W665" s="148"/>
      <c r="X665" s="64"/>
      <c r="Y665" s="64"/>
      <c r="Z665" s="148"/>
      <c r="AA665" s="64"/>
      <c r="AB665" s="64"/>
      <c r="AC665" s="148"/>
      <c r="AD665" s="148"/>
      <c r="AE665" s="148"/>
      <c r="AF665" s="64"/>
      <c r="AG665" s="148"/>
      <c r="AH665" s="64"/>
      <c r="AI665" s="148"/>
      <c r="AJ665" s="148"/>
      <c r="AK665" s="64"/>
      <c r="AL665" s="64"/>
      <c r="AM665" s="64"/>
      <c r="AN665" s="64"/>
      <c r="AO665" s="67"/>
      <c r="AP665" s="67"/>
      <c r="AQ665" s="67"/>
      <c r="AR665" s="67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  <c r="BQ665" s="152"/>
      <c r="BR665" s="148"/>
      <c r="BS665" s="148"/>
      <c r="BT665" s="26"/>
      <c r="BU665" s="26"/>
      <c r="BV665" s="26"/>
      <c r="BW665" s="26"/>
    </row>
    <row r="666" spans="1:75" s="27" customFormat="1" ht="18.75" customHeight="1">
      <c r="A666" s="57" t="s">
        <v>346</v>
      </c>
      <c r="B666" s="58" t="s">
        <v>142</v>
      </c>
      <c r="C666" s="58" t="s">
        <v>131</v>
      </c>
      <c r="D666" s="73"/>
      <c r="E666" s="72"/>
      <c r="F666" s="64"/>
      <c r="G666" s="64"/>
      <c r="H666" s="64"/>
      <c r="I666" s="64"/>
      <c r="J666" s="64"/>
      <c r="K666" s="151"/>
      <c r="L666" s="151"/>
      <c r="M666" s="64"/>
      <c r="N666" s="64"/>
      <c r="O666" s="64"/>
      <c r="P666" s="64"/>
      <c r="Q666" s="64"/>
      <c r="R666" s="148"/>
      <c r="S666" s="148"/>
      <c r="T666" s="64"/>
      <c r="U666" s="64"/>
      <c r="V666" s="148"/>
      <c r="W666" s="148"/>
      <c r="X666" s="64"/>
      <c r="Y666" s="64"/>
      <c r="Z666" s="148"/>
      <c r="AA666" s="64"/>
      <c r="AB666" s="64"/>
      <c r="AC666" s="148"/>
      <c r="AD666" s="148"/>
      <c r="AE666" s="148"/>
      <c r="AF666" s="64"/>
      <c r="AG666" s="148"/>
      <c r="AH666" s="64"/>
      <c r="AI666" s="148"/>
      <c r="AJ666" s="148"/>
      <c r="AK666" s="64"/>
      <c r="AL666" s="64"/>
      <c r="AM666" s="64"/>
      <c r="AN666" s="60">
        <f>AN667</f>
        <v>4152</v>
      </c>
      <c r="AO666" s="60">
        <f aca="true" t="shared" si="502" ref="AO666:BC667">AO667</f>
        <v>4152</v>
      </c>
      <c r="AP666" s="60">
        <f t="shared" si="502"/>
        <v>0</v>
      </c>
      <c r="AQ666" s="60">
        <f t="shared" si="502"/>
        <v>4152</v>
      </c>
      <c r="AR666" s="60">
        <f t="shared" si="502"/>
        <v>0</v>
      </c>
      <c r="AS666" s="60">
        <f t="shared" si="502"/>
        <v>0</v>
      </c>
      <c r="AT666" s="60">
        <f t="shared" si="502"/>
        <v>4152</v>
      </c>
      <c r="AU666" s="60">
        <f t="shared" si="502"/>
        <v>4152</v>
      </c>
      <c r="AV666" s="60">
        <f t="shared" si="502"/>
        <v>0</v>
      </c>
      <c r="AW666" s="60">
        <f t="shared" si="502"/>
        <v>0</v>
      </c>
      <c r="AX666" s="60">
        <f t="shared" si="502"/>
        <v>4152</v>
      </c>
      <c r="AY666" s="60">
        <f t="shared" si="502"/>
        <v>4152</v>
      </c>
      <c r="AZ666" s="60">
        <f t="shared" si="502"/>
        <v>0</v>
      </c>
      <c r="BA666" s="60">
        <f t="shared" si="502"/>
        <v>0</v>
      </c>
      <c r="BB666" s="60">
        <f t="shared" si="502"/>
        <v>4152</v>
      </c>
      <c r="BC666" s="60">
        <f t="shared" si="502"/>
        <v>4152</v>
      </c>
      <c r="BD666" s="148"/>
      <c r="BE666" s="148"/>
      <c r="BF666" s="60">
        <f aca="true" t="shared" si="503" ref="BF666:BS667">BF667</f>
        <v>4152</v>
      </c>
      <c r="BG666" s="60">
        <f t="shared" si="503"/>
        <v>4152</v>
      </c>
      <c r="BH666" s="60">
        <f t="shared" si="503"/>
        <v>0</v>
      </c>
      <c r="BI666" s="60">
        <f t="shared" si="503"/>
        <v>0</v>
      </c>
      <c r="BJ666" s="60">
        <f t="shared" si="503"/>
        <v>4152</v>
      </c>
      <c r="BK666" s="60">
        <f t="shared" si="503"/>
        <v>4152</v>
      </c>
      <c r="BL666" s="60">
        <f t="shared" si="503"/>
        <v>0</v>
      </c>
      <c r="BM666" s="60">
        <f t="shared" si="503"/>
        <v>0</v>
      </c>
      <c r="BN666" s="60">
        <f t="shared" si="503"/>
        <v>4152</v>
      </c>
      <c r="BO666" s="60"/>
      <c r="BP666" s="60">
        <f t="shared" si="503"/>
        <v>4152</v>
      </c>
      <c r="BQ666" s="60">
        <f t="shared" si="503"/>
        <v>-1104</v>
      </c>
      <c r="BR666" s="60">
        <f t="shared" si="503"/>
        <v>3048</v>
      </c>
      <c r="BS666" s="60">
        <f t="shared" si="503"/>
        <v>3048</v>
      </c>
      <c r="BT666" s="26"/>
      <c r="BU666" s="26"/>
      <c r="BV666" s="26"/>
      <c r="BW666" s="26"/>
    </row>
    <row r="667" spans="1:75" s="27" customFormat="1" ht="37.5" customHeight="1">
      <c r="A667" s="66" t="s">
        <v>112</v>
      </c>
      <c r="B667" s="72" t="s">
        <v>142</v>
      </c>
      <c r="C667" s="72" t="s">
        <v>131</v>
      </c>
      <c r="D667" s="73" t="s">
        <v>113</v>
      </c>
      <c r="E667" s="72"/>
      <c r="F667" s="64"/>
      <c r="G667" s="64"/>
      <c r="H667" s="64"/>
      <c r="I667" s="64"/>
      <c r="J667" s="64"/>
      <c r="K667" s="151"/>
      <c r="L667" s="151"/>
      <c r="M667" s="64"/>
      <c r="N667" s="64"/>
      <c r="O667" s="64"/>
      <c r="P667" s="64"/>
      <c r="Q667" s="64"/>
      <c r="R667" s="148"/>
      <c r="S667" s="148"/>
      <c r="T667" s="64"/>
      <c r="U667" s="64"/>
      <c r="V667" s="148"/>
      <c r="W667" s="148"/>
      <c r="X667" s="64"/>
      <c r="Y667" s="64"/>
      <c r="Z667" s="148"/>
      <c r="AA667" s="64"/>
      <c r="AB667" s="64"/>
      <c r="AC667" s="148"/>
      <c r="AD667" s="148"/>
      <c r="AE667" s="148"/>
      <c r="AF667" s="64"/>
      <c r="AG667" s="148"/>
      <c r="AH667" s="64"/>
      <c r="AI667" s="148"/>
      <c r="AJ667" s="148"/>
      <c r="AK667" s="64"/>
      <c r="AL667" s="64"/>
      <c r="AM667" s="64"/>
      <c r="AN667" s="64">
        <f>AN668</f>
        <v>4152</v>
      </c>
      <c r="AO667" s="64">
        <f t="shared" si="502"/>
        <v>4152</v>
      </c>
      <c r="AP667" s="64">
        <f t="shared" si="502"/>
        <v>0</v>
      </c>
      <c r="AQ667" s="64">
        <f t="shared" si="502"/>
        <v>4152</v>
      </c>
      <c r="AR667" s="64">
        <f t="shared" si="502"/>
        <v>0</v>
      </c>
      <c r="AS667" s="64">
        <f t="shared" si="502"/>
        <v>0</v>
      </c>
      <c r="AT667" s="64">
        <f t="shared" si="502"/>
        <v>4152</v>
      </c>
      <c r="AU667" s="64">
        <f t="shared" si="502"/>
        <v>4152</v>
      </c>
      <c r="AV667" s="64">
        <f t="shared" si="502"/>
        <v>0</v>
      </c>
      <c r="AW667" s="64">
        <f t="shared" si="502"/>
        <v>0</v>
      </c>
      <c r="AX667" s="64">
        <f t="shared" si="502"/>
        <v>4152</v>
      </c>
      <c r="AY667" s="64">
        <f t="shared" si="502"/>
        <v>4152</v>
      </c>
      <c r="AZ667" s="64">
        <f t="shared" si="502"/>
        <v>0</v>
      </c>
      <c r="BA667" s="64">
        <f t="shared" si="502"/>
        <v>0</v>
      </c>
      <c r="BB667" s="64">
        <f t="shared" si="502"/>
        <v>4152</v>
      </c>
      <c r="BC667" s="64">
        <f t="shared" si="502"/>
        <v>4152</v>
      </c>
      <c r="BD667" s="148"/>
      <c r="BE667" s="148"/>
      <c r="BF667" s="64">
        <f t="shared" si="503"/>
        <v>4152</v>
      </c>
      <c r="BG667" s="64">
        <f t="shared" si="503"/>
        <v>4152</v>
      </c>
      <c r="BH667" s="64">
        <f t="shared" si="503"/>
        <v>0</v>
      </c>
      <c r="BI667" s="64">
        <f t="shared" si="503"/>
        <v>0</v>
      </c>
      <c r="BJ667" s="64">
        <f t="shared" si="503"/>
        <v>4152</v>
      </c>
      <c r="BK667" s="64">
        <f t="shared" si="503"/>
        <v>4152</v>
      </c>
      <c r="BL667" s="64">
        <f t="shared" si="503"/>
        <v>0</v>
      </c>
      <c r="BM667" s="64">
        <f t="shared" si="503"/>
        <v>0</v>
      </c>
      <c r="BN667" s="64">
        <f t="shared" si="503"/>
        <v>4152</v>
      </c>
      <c r="BO667" s="64"/>
      <c r="BP667" s="64">
        <f t="shared" si="503"/>
        <v>4152</v>
      </c>
      <c r="BQ667" s="64">
        <f>BQ668+BQ669</f>
        <v>-1104</v>
      </c>
      <c r="BR667" s="64">
        <f>BR668+BR669</f>
        <v>3048</v>
      </c>
      <c r="BS667" s="64">
        <f>BS668+BS669</f>
        <v>3048</v>
      </c>
      <c r="BT667" s="26"/>
      <c r="BU667" s="26"/>
      <c r="BV667" s="26"/>
      <c r="BW667" s="26"/>
    </row>
    <row r="668" spans="1:75" s="27" customFormat="1" ht="69.75" customHeight="1">
      <c r="A668" s="66" t="s">
        <v>140</v>
      </c>
      <c r="B668" s="72" t="s">
        <v>142</v>
      </c>
      <c r="C668" s="72" t="s">
        <v>131</v>
      </c>
      <c r="D668" s="73" t="s">
        <v>10</v>
      </c>
      <c r="E668" s="72" t="s">
        <v>141</v>
      </c>
      <c r="F668" s="64"/>
      <c r="G668" s="64"/>
      <c r="H668" s="64"/>
      <c r="I668" s="64"/>
      <c r="J668" s="64"/>
      <c r="K668" s="151"/>
      <c r="L668" s="151"/>
      <c r="M668" s="64"/>
      <c r="N668" s="64"/>
      <c r="O668" s="64"/>
      <c r="P668" s="64"/>
      <c r="Q668" s="64"/>
      <c r="R668" s="148"/>
      <c r="S668" s="148"/>
      <c r="T668" s="64"/>
      <c r="U668" s="64"/>
      <c r="V668" s="148"/>
      <c r="W668" s="148"/>
      <c r="X668" s="64"/>
      <c r="Y668" s="64"/>
      <c r="Z668" s="148"/>
      <c r="AA668" s="64"/>
      <c r="AB668" s="64"/>
      <c r="AC668" s="148"/>
      <c r="AD668" s="148"/>
      <c r="AE668" s="148"/>
      <c r="AF668" s="64"/>
      <c r="AG668" s="148"/>
      <c r="AH668" s="64"/>
      <c r="AI668" s="148"/>
      <c r="AJ668" s="148"/>
      <c r="AK668" s="64"/>
      <c r="AL668" s="64"/>
      <c r="AM668" s="64"/>
      <c r="AN668" s="64">
        <f>AO668-AM668</f>
        <v>4152</v>
      </c>
      <c r="AO668" s="64">
        <v>4152</v>
      </c>
      <c r="AP668" s="64"/>
      <c r="AQ668" s="64">
        <v>4152</v>
      </c>
      <c r="AR668" s="64"/>
      <c r="AS668" s="148"/>
      <c r="AT668" s="64">
        <f>AO668+AR668</f>
        <v>4152</v>
      </c>
      <c r="AU668" s="64">
        <f>AQ668+AS668</f>
        <v>4152</v>
      </c>
      <c r="AV668" s="148"/>
      <c r="AW668" s="148"/>
      <c r="AX668" s="64">
        <f>AT668+AV668</f>
        <v>4152</v>
      </c>
      <c r="AY668" s="64">
        <f>AU668</f>
        <v>4152</v>
      </c>
      <c r="AZ668" s="148"/>
      <c r="BA668" s="148"/>
      <c r="BB668" s="64">
        <f>AX668+AZ668</f>
        <v>4152</v>
      </c>
      <c r="BC668" s="64">
        <f>AY668+BA668</f>
        <v>4152</v>
      </c>
      <c r="BD668" s="148"/>
      <c r="BE668" s="148"/>
      <c r="BF668" s="64">
        <f>BB668+BD668</f>
        <v>4152</v>
      </c>
      <c r="BG668" s="64">
        <f>BC668+BE668</f>
        <v>4152</v>
      </c>
      <c r="BH668" s="148"/>
      <c r="BI668" s="148"/>
      <c r="BJ668" s="64">
        <f>BB668+BH668</f>
        <v>4152</v>
      </c>
      <c r="BK668" s="64">
        <f>BC668+BI668</f>
        <v>4152</v>
      </c>
      <c r="BL668" s="148"/>
      <c r="BM668" s="148"/>
      <c r="BN668" s="64">
        <f>BJ668+BL668</f>
        <v>4152</v>
      </c>
      <c r="BO668" s="64"/>
      <c r="BP668" s="64">
        <f>BK668+BM668</f>
        <v>4152</v>
      </c>
      <c r="BQ668" s="64">
        <f>BR668-BP668</f>
        <v>-4152</v>
      </c>
      <c r="BR668" s="148"/>
      <c r="BS668" s="148"/>
      <c r="BT668" s="26"/>
      <c r="BU668" s="26"/>
      <c r="BV668" s="26"/>
      <c r="BW668" s="26"/>
    </row>
    <row r="669" spans="1:75" s="27" customFormat="1" ht="89.25" customHeight="1">
      <c r="A669" s="66" t="s">
        <v>314</v>
      </c>
      <c r="B669" s="72" t="s">
        <v>142</v>
      </c>
      <c r="C669" s="72" t="s">
        <v>131</v>
      </c>
      <c r="D669" s="73" t="s">
        <v>10</v>
      </c>
      <c r="E669" s="72" t="s">
        <v>383</v>
      </c>
      <c r="F669" s="64"/>
      <c r="G669" s="64"/>
      <c r="H669" s="64"/>
      <c r="I669" s="64"/>
      <c r="J669" s="64"/>
      <c r="K669" s="151"/>
      <c r="L669" s="151"/>
      <c r="M669" s="64"/>
      <c r="N669" s="64"/>
      <c r="O669" s="64"/>
      <c r="P669" s="64"/>
      <c r="Q669" s="64"/>
      <c r="R669" s="148"/>
      <c r="S669" s="148"/>
      <c r="T669" s="64"/>
      <c r="U669" s="64"/>
      <c r="V669" s="148"/>
      <c r="W669" s="148"/>
      <c r="X669" s="64"/>
      <c r="Y669" s="64"/>
      <c r="Z669" s="148"/>
      <c r="AA669" s="64"/>
      <c r="AB669" s="64"/>
      <c r="AC669" s="148"/>
      <c r="AD669" s="148"/>
      <c r="AE669" s="148"/>
      <c r="AF669" s="64"/>
      <c r="AG669" s="148"/>
      <c r="AH669" s="64"/>
      <c r="AI669" s="148"/>
      <c r="AJ669" s="148"/>
      <c r="AK669" s="64"/>
      <c r="AL669" s="64"/>
      <c r="AM669" s="64"/>
      <c r="AN669" s="64"/>
      <c r="AO669" s="64"/>
      <c r="AP669" s="64"/>
      <c r="AQ669" s="64"/>
      <c r="AR669" s="64"/>
      <c r="AS669" s="148"/>
      <c r="AT669" s="64"/>
      <c r="AU669" s="64"/>
      <c r="AV669" s="148"/>
      <c r="AW669" s="148"/>
      <c r="AX669" s="64"/>
      <c r="AY669" s="64"/>
      <c r="AZ669" s="148"/>
      <c r="BA669" s="148"/>
      <c r="BB669" s="64"/>
      <c r="BC669" s="64"/>
      <c r="BD669" s="148"/>
      <c r="BE669" s="148"/>
      <c r="BF669" s="64"/>
      <c r="BG669" s="64"/>
      <c r="BH669" s="148"/>
      <c r="BI669" s="148"/>
      <c r="BJ669" s="64"/>
      <c r="BK669" s="64"/>
      <c r="BL669" s="148"/>
      <c r="BM669" s="148"/>
      <c r="BN669" s="64"/>
      <c r="BO669" s="64"/>
      <c r="BP669" s="64"/>
      <c r="BQ669" s="64">
        <f>BR669-BP669</f>
        <v>3048</v>
      </c>
      <c r="BR669" s="64">
        <v>3048</v>
      </c>
      <c r="BS669" s="64">
        <v>3048</v>
      </c>
      <c r="BT669" s="26"/>
      <c r="BU669" s="26"/>
      <c r="BV669" s="26"/>
      <c r="BW669" s="26"/>
    </row>
    <row r="670" spans="1:75" s="27" customFormat="1" ht="13.5" customHeight="1">
      <c r="A670" s="57"/>
      <c r="B670" s="58"/>
      <c r="C670" s="58"/>
      <c r="D670" s="73"/>
      <c r="E670" s="72"/>
      <c r="F670" s="64"/>
      <c r="G670" s="64"/>
      <c r="H670" s="64"/>
      <c r="I670" s="64"/>
      <c r="J670" s="64"/>
      <c r="K670" s="151"/>
      <c r="L670" s="151"/>
      <c r="M670" s="64"/>
      <c r="N670" s="64"/>
      <c r="O670" s="64"/>
      <c r="P670" s="64"/>
      <c r="Q670" s="64"/>
      <c r="R670" s="148"/>
      <c r="S670" s="148"/>
      <c r="T670" s="64"/>
      <c r="U670" s="64"/>
      <c r="V670" s="148"/>
      <c r="W670" s="148"/>
      <c r="X670" s="64"/>
      <c r="Y670" s="64"/>
      <c r="Z670" s="148"/>
      <c r="AA670" s="64"/>
      <c r="AB670" s="64"/>
      <c r="AC670" s="148"/>
      <c r="AD670" s="148"/>
      <c r="AE670" s="148"/>
      <c r="AF670" s="64"/>
      <c r="AG670" s="148"/>
      <c r="AH670" s="64"/>
      <c r="AI670" s="148"/>
      <c r="AJ670" s="148"/>
      <c r="AK670" s="64"/>
      <c r="AL670" s="64"/>
      <c r="AM670" s="64"/>
      <c r="AN670" s="64"/>
      <c r="AO670" s="67"/>
      <c r="AP670" s="67"/>
      <c r="AQ670" s="67"/>
      <c r="AR670" s="67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  <c r="BQ670" s="152"/>
      <c r="BR670" s="148"/>
      <c r="BS670" s="148"/>
      <c r="BT670" s="26"/>
      <c r="BU670" s="26"/>
      <c r="BV670" s="26"/>
      <c r="BW670" s="26"/>
    </row>
    <row r="671" spans="1:75" s="27" customFormat="1" ht="37.5" customHeight="1" hidden="1">
      <c r="A671" s="57" t="s">
        <v>347</v>
      </c>
      <c r="B671" s="58" t="s">
        <v>142</v>
      </c>
      <c r="C671" s="58" t="s">
        <v>159</v>
      </c>
      <c r="D671" s="73"/>
      <c r="E671" s="72"/>
      <c r="F671" s="64"/>
      <c r="G671" s="64"/>
      <c r="H671" s="64"/>
      <c r="I671" s="64"/>
      <c r="J671" s="64"/>
      <c r="K671" s="151"/>
      <c r="L671" s="151"/>
      <c r="M671" s="64"/>
      <c r="N671" s="64"/>
      <c r="O671" s="64"/>
      <c r="P671" s="64"/>
      <c r="Q671" s="64"/>
      <c r="R671" s="148"/>
      <c r="S671" s="148"/>
      <c r="T671" s="64"/>
      <c r="U671" s="64"/>
      <c r="V671" s="148"/>
      <c r="W671" s="148"/>
      <c r="X671" s="64"/>
      <c r="Y671" s="64"/>
      <c r="Z671" s="148"/>
      <c r="AA671" s="64"/>
      <c r="AB671" s="64"/>
      <c r="AC671" s="148"/>
      <c r="AD671" s="148"/>
      <c r="AE671" s="148"/>
      <c r="AF671" s="64"/>
      <c r="AG671" s="148"/>
      <c r="AH671" s="64"/>
      <c r="AI671" s="148"/>
      <c r="AJ671" s="148"/>
      <c r="AK671" s="64"/>
      <c r="AL671" s="64"/>
      <c r="AM671" s="64"/>
      <c r="AN671" s="64"/>
      <c r="AO671" s="67"/>
      <c r="AP671" s="67"/>
      <c r="AQ671" s="67"/>
      <c r="AR671" s="67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  <c r="BQ671" s="152"/>
      <c r="BR671" s="148"/>
      <c r="BS671" s="148"/>
      <c r="BT671" s="26"/>
      <c r="BU671" s="26"/>
      <c r="BV671" s="26"/>
      <c r="BW671" s="26"/>
    </row>
    <row r="672" spans="1:75" s="27" customFormat="1" ht="16.5" customHeight="1" hidden="1">
      <c r="A672" s="66"/>
      <c r="B672" s="72"/>
      <c r="C672" s="72"/>
      <c r="D672" s="73"/>
      <c r="E672" s="72"/>
      <c r="F672" s="64"/>
      <c r="G672" s="64"/>
      <c r="H672" s="64"/>
      <c r="I672" s="64"/>
      <c r="J672" s="64"/>
      <c r="K672" s="151"/>
      <c r="L672" s="151"/>
      <c r="M672" s="64"/>
      <c r="N672" s="64"/>
      <c r="O672" s="64"/>
      <c r="P672" s="64"/>
      <c r="Q672" s="64"/>
      <c r="R672" s="148"/>
      <c r="S672" s="148"/>
      <c r="T672" s="64"/>
      <c r="U672" s="64"/>
      <c r="V672" s="148"/>
      <c r="W672" s="148"/>
      <c r="X672" s="64"/>
      <c r="Y672" s="64"/>
      <c r="Z672" s="148"/>
      <c r="AA672" s="64"/>
      <c r="AB672" s="64"/>
      <c r="AC672" s="148"/>
      <c r="AD672" s="148"/>
      <c r="AE672" s="148"/>
      <c r="AF672" s="64"/>
      <c r="AG672" s="148"/>
      <c r="AH672" s="64"/>
      <c r="AI672" s="148"/>
      <c r="AJ672" s="148"/>
      <c r="AK672" s="64"/>
      <c r="AL672" s="64"/>
      <c r="AM672" s="64"/>
      <c r="AN672" s="64"/>
      <c r="AO672" s="67"/>
      <c r="AP672" s="67"/>
      <c r="AQ672" s="67"/>
      <c r="AR672" s="67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  <c r="BQ672" s="152"/>
      <c r="BR672" s="148"/>
      <c r="BS672" s="148"/>
      <c r="BT672" s="26"/>
      <c r="BU672" s="26"/>
      <c r="BV672" s="26"/>
      <c r="BW672" s="26"/>
    </row>
    <row r="673" spans="1:75" s="27" customFormat="1" ht="42.75" customHeight="1">
      <c r="A673" s="49" t="s">
        <v>348</v>
      </c>
      <c r="B673" s="50" t="s">
        <v>349</v>
      </c>
      <c r="C673" s="50"/>
      <c r="D673" s="73"/>
      <c r="E673" s="72"/>
      <c r="F673" s="64"/>
      <c r="G673" s="64"/>
      <c r="H673" s="64"/>
      <c r="I673" s="64"/>
      <c r="J673" s="64"/>
      <c r="K673" s="151"/>
      <c r="L673" s="151"/>
      <c r="M673" s="64"/>
      <c r="N673" s="64"/>
      <c r="O673" s="64"/>
      <c r="P673" s="64"/>
      <c r="Q673" s="64"/>
      <c r="R673" s="148"/>
      <c r="S673" s="148"/>
      <c r="T673" s="64"/>
      <c r="U673" s="64"/>
      <c r="V673" s="148"/>
      <c r="W673" s="148"/>
      <c r="X673" s="64"/>
      <c r="Y673" s="64"/>
      <c r="Z673" s="148"/>
      <c r="AA673" s="64"/>
      <c r="AB673" s="64"/>
      <c r="AC673" s="148"/>
      <c r="AD673" s="148"/>
      <c r="AE673" s="148"/>
      <c r="AF673" s="64"/>
      <c r="AG673" s="148"/>
      <c r="AH673" s="64"/>
      <c r="AI673" s="148"/>
      <c r="AJ673" s="148"/>
      <c r="AK673" s="64"/>
      <c r="AL673" s="64"/>
      <c r="AM673" s="64"/>
      <c r="AN673" s="52">
        <f>AN675+AN679+AN681</f>
        <v>4557</v>
      </c>
      <c r="AO673" s="52">
        <f>AO675+AO679+AO681</f>
        <v>4557</v>
      </c>
      <c r="AP673" s="52"/>
      <c r="AQ673" s="52">
        <f aca="true" t="shared" si="504" ref="AQ673:BC673">AQ675+AQ679+AQ681</f>
        <v>4557</v>
      </c>
      <c r="AR673" s="52">
        <f t="shared" si="504"/>
        <v>0</v>
      </c>
      <c r="AS673" s="52">
        <f t="shared" si="504"/>
        <v>0</v>
      </c>
      <c r="AT673" s="52">
        <f t="shared" si="504"/>
        <v>4557</v>
      </c>
      <c r="AU673" s="52">
        <f t="shared" si="504"/>
        <v>4557</v>
      </c>
      <c r="AV673" s="52">
        <f t="shared" si="504"/>
        <v>6857</v>
      </c>
      <c r="AW673" s="52">
        <f>AW675+AW679+AW681</f>
        <v>6857</v>
      </c>
      <c r="AX673" s="52">
        <f t="shared" si="504"/>
        <v>11414</v>
      </c>
      <c r="AY673" s="52">
        <f t="shared" si="504"/>
        <v>11414</v>
      </c>
      <c r="AZ673" s="52">
        <f t="shared" si="504"/>
        <v>0</v>
      </c>
      <c r="BA673" s="52">
        <f t="shared" si="504"/>
        <v>0</v>
      </c>
      <c r="BB673" s="52">
        <f t="shared" si="504"/>
        <v>11414</v>
      </c>
      <c r="BC673" s="52">
        <f t="shared" si="504"/>
        <v>11414</v>
      </c>
      <c r="BD673" s="148"/>
      <c r="BE673" s="148"/>
      <c r="BF673" s="52">
        <f aca="true" t="shared" si="505" ref="BF673:BP673">BF675+BF679+BF681</f>
        <v>11414</v>
      </c>
      <c r="BG673" s="52">
        <f t="shared" si="505"/>
        <v>11414</v>
      </c>
      <c r="BH673" s="52">
        <f>BH675+BH679+BH681</f>
        <v>0</v>
      </c>
      <c r="BI673" s="52">
        <f>BI675+BI679+BI681</f>
        <v>0</v>
      </c>
      <c r="BJ673" s="52">
        <f>BJ675+BJ679+BJ681</f>
        <v>11414</v>
      </c>
      <c r="BK673" s="52">
        <f>BK675+BK679+BK681</f>
        <v>11414</v>
      </c>
      <c r="BL673" s="52">
        <f t="shared" si="505"/>
        <v>0</v>
      </c>
      <c r="BM673" s="52">
        <f t="shared" si="505"/>
        <v>0</v>
      </c>
      <c r="BN673" s="52">
        <f t="shared" si="505"/>
        <v>11414</v>
      </c>
      <c r="BO673" s="52"/>
      <c r="BP673" s="52">
        <f t="shared" si="505"/>
        <v>11414</v>
      </c>
      <c r="BQ673" s="52">
        <f>BQ675+BQ679+BQ681</f>
        <v>-252</v>
      </c>
      <c r="BR673" s="52">
        <f>BR675+BR679+BR681</f>
        <v>11162</v>
      </c>
      <c r="BS673" s="52">
        <f>BS675+BS679+BS681</f>
        <v>11162</v>
      </c>
      <c r="BT673" s="26"/>
      <c r="BU673" s="26"/>
      <c r="BV673" s="26"/>
      <c r="BW673" s="26"/>
    </row>
    <row r="674" spans="1:75" s="27" customFormat="1" ht="16.5" customHeight="1">
      <c r="A674" s="49"/>
      <c r="B674" s="50"/>
      <c r="C674" s="50"/>
      <c r="D674" s="73"/>
      <c r="E674" s="72"/>
      <c r="F674" s="64"/>
      <c r="G674" s="64"/>
      <c r="H674" s="64"/>
      <c r="I674" s="64"/>
      <c r="J674" s="64"/>
      <c r="K674" s="151"/>
      <c r="L674" s="151"/>
      <c r="M674" s="64"/>
      <c r="N674" s="64"/>
      <c r="O674" s="64"/>
      <c r="P674" s="64"/>
      <c r="Q674" s="64"/>
      <c r="R674" s="148"/>
      <c r="S674" s="148"/>
      <c r="T674" s="64"/>
      <c r="U674" s="64"/>
      <c r="V674" s="148"/>
      <c r="W674" s="148"/>
      <c r="X674" s="64"/>
      <c r="Y674" s="64"/>
      <c r="Z674" s="148"/>
      <c r="AA674" s="64"/>
      <c r="AB674" s="64"/>
      <c r="AC674" s="148"/>
      <c r="AD674" s="148"/>
      <c r="AE674" s="148"/>
      <c r="AF674" s="64"/>
      <c r="AG674" s="148"/>
      <c r="AH674" s="64"/>
      <c r="AI674" s="148"/>
      <c r="AJ674" s="148"/>
      <c r="AK674" s="64"/>
      <c r="AL674" s="64"/>
      <c r="AM674" s="64"/>
      <c r="AN674" s="64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  <c r="BQ674" s="152"/>
      <c r="BR674" s="148"/>
      <c r="BS674" s="148"/>
      <c r="BT674" s="26"/>
      <c r="BU674" s="26"/>
      <c r="BV674" s="26"/>
      <c r="BW674" s="26"/>
    </row>
    <row r="675" spans="1:75" s="27" customFormat="1" ht="18.75" customHeight="1" hidden="1">
      <c r="A675" s="57" t="s">
        <v>95</v>
      </c>
      <c r="B675" s="58" t="s">
        <v>144</v>
      </c>
      <c r="C675" s="58" t="s">
        <v>130</v>
      </c>
      <c r="D675" s="73"/>
      <c r="E675" s="72"/>
      <c r="F675" s="64"/>
      <c r="G675" s="64"/>
      <c r="H675" s="64"/>
      <c r="I675" s="64"/>
      <c r="J675" s="64"/>
      <c r="K675" s="151"/>
      <c r="L675" s="151"/>
      <c r="M675" s="64"/>
      <c r="N675" s="64"/>
      <c r="O675" s="64"/>
      <c r="P675" s="64"/>
      <c r="Q675" s="64"/>
      <c r="R675" s="148"/>
      <c r="S675" s="148"/>
      <c r="T675" s="64"/>
      <c r="U675" s="64"/>
      <c r="V675" s="148"/>
      <c r="W675" s="148"/>
      <c r="X675" s="64"/>
      <c r="Y675" s="64"/>
      <c r="Z675" s="148"/>
      <c r="AA675" s="64"/>
      <c r="AB675" s="64"/>
      <c r="AC675" s="148"/>
      <c r="AD675" s="148"/>
      <c r="AE675" s="148"/>
      <c r="AF675" s="64"/>
      <c r="AG675" s="148"/>
      <c r="AH675" s="64"/>
      <c r="AI675" s="148"/>
      <c r="AJ675" s="148"/>
      <c r="AK675" s="64"/>
      <c r="AL675" s="64"/>
      <c r="AM675" s="64"/>
      <c r="AN675" s="60">
        <f>AN676</f>
        <v>4153</v>
      </c>
      <c r="AO675" s="60">
        <f aca="true" t="shared" si="506" ref="AO675:AY676">AO676</f>
        <v>4153</v>
      </c>
      <c r="AP675" s="60">
        <f t="shared" si="506"/>
        <v>0</v>
      </c>
      <c r="AQ675" s="60">
        <f t="shared" si="506"/>
        <v>4153</v>
      </c>
      <c r="AR675" s="60">
        <f t="shared" si="506"/>
        <v>0</v>
      </c>
      <c r="AS675" s="60">
        <f t="shared" si="506"/>
        <v>0</v>
      </c>
      <c r="AT675" s="60">
        <f t="shared" si="506"/>
        <v>4153</v>
      </c>
      <c r="AU675" s="60">
        <f t="shared" si="506"/>
        <v>4153</v>
      </c>
      <c r="AV675" s="60">
        <f t="shared" si="506"/>
        <v>-4153</v>
      </c>
      <c r="AW675" s="60">
        <f t="shared" si="506"/>
        <v>-4153</v>
      </c>
      <c r="AX675" s="60">
        <f t="shared" si="506"/>
        <v>0</v>
      </c>
      <c r="AY675" s="60">
        <f t="shared" si="506"/>
        <v>0</v>
      </c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  <c r="BQ675" s="152"/>
      <c r="BR675" s="148"/>
      <c r="BS675" s="148"/>
      <c r="BT675" s="26"/>
      <c r="BU675" s="26"/>
      <c r="BV675" s="26"/>
      <c r="BW675" s="26"/>
    </row>
    <row r="676" spans="1:75" s="27" customFormat="1" ht="16.5" customHeight="1" hidden="1">
      <c r="A676" s="66" t="s">
        <v>170</v>
      </c>
      <c r="B676" s="72" t="s">
        <v>144</v>
      </c>
      <c r="C676" s="72" t="s">
        <v>130</v>
      </c>
      <c r="D676" s="73" t="s">
        <v>96</v>
      </c>
      <c r="E676" s="72"/>
      <c r="F676" s="64"/>
      <c r="G676" s="64"/>
      <c r="H676" s="64"/>
      <c r="I676" s="64"/>
      <c r="J676" s="64"/>
      <c r="K676" s="151"/>
      <c r="L676" s="151"/>
      <c r="M676" s="64"/>
      <c r="N676" s="64"/>
      <c r="O676" s="64"/>
      <c r="P676" s="64"/>
      <c r="Q676" s="64"/>
      <c r="R676" s="148"/>
      <c r="S676" s="148"/>
      <c r="T676" s="64"/>
      <c r="U676" s="64"/>
      <c r="V676" s="148"/>
      <c r="W676" s="148"/>
      <c r="X676" s="64"/>
      <c r="Y676" s="64"/>
      <c r="Z676" s="148"/>
      <c r="AA676" s="64"/>
      <c r="AB676" s="64"/>
      <c r="AC676" s="148"/>
      <c r="AD676" s="148"/>
      <c r="AE676" s="148"/>
      <c r="AF676" s="64"/>
      <c r="AG676" s="148"/>
      <c r="AH676" s="64"/>
      <c r="AI676" s="148"/>
      <c r="AJ676" s="148"/>
      <c r="AK676" s="64"/>
      <c r="AL676" s="64"/>
      <c r="AM676" s="64"/>
      <c r="AN676" s="64">
        <f>AN677</f>
        <v>4153</v>
      </c>
      <c r="AO676" s="64">
        <f t="shared" si="506"/>
        <v>4153</v>
      </c>
      <c r="AP676" s="64">
        <f t="shared" si="506"/>
        <v>0</v>
      </c>
      <c r="AQ676" s="64">
        <f t="shared" si="506"/>
        <v>4153</v>
      </c>
      <c r="AR676" s="64">
        <f t="shared" si="506"/>
        <v>0</v>
      </c>
      <c r="AS676" s="64">
        <f t="shared" si="506"/>
        <v>0</v>
      </c>
      <c r="AT676" s="64">
        <f t="shared" si="506"/>
        <v>4153</v>
      </c>
      <c r="AU676" s="64">
        <f t="shared" si="506"/>
        <v>4153</v>
      </c>
      <c r="AV676" s="64">
        <f t="shared" si="506"/>
        <v>-4153</v>
      </c>
      <c r="AW676" s="64">
        <f t="shared" si="506"/>
        <v>-4153</v>
      </c>
      <c r="AX676" s="64">
        <f t="shared" si="506"/>
        <v>0</v>
      </c>
      <c r="AY676" s="64">
        <f t="shared" si="506"/>
        <v>0</v>
      </c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  <c r="BQ676" s="152"/>
      <c r="BR676" s="148"/>
      <c r="BS676" s="148"/>
      <c r="BT676" s="26"/>
      <c r="BU676" s="26"/>
      <c r="BV676" s="26"/>
      <c r="BW676" s="26"/>
    </row>
    <row r="677" spans="1:75" s="27" customFormat="1" ht="33" customHeight="1" hidden="1">
      <c r="A677" s="66" t="s">
        <v>132</v>
      </c>
      <c r="B677" s="72" t="s">
        <v>144</v>
      </c>
      <c r="C677" s="72" t="s">
        <v>130</v>
      </c>
      <c r="D677" s="73" t="s">
        <v>96</v>
      </c>
      <c r="E677" s="72" t="s">
        <v>133</v>
      </c>
      <c r="F677" s="64"/>
      <c r="G677" s="64"/>
      <c r="H677" s="64"/>
      <c r="I677" s="64"/>
      <c r="J677" s="64"/>
      <c r="K677" s="151"/>
      <c r="L677" s="151"/>
      <c r="M677" s="64"/>
      <c r="N677" s="64"/>
      <c r="O677" s="64"/>
      <c r="P677" s="64"/>
      <c r="Q677" s="64"/>
      <c r="R677" s="148"/>
      <c r="S677" s="148"/>
      <c r="T677" s="64"/>
      <c r="U677" s="64"/>
      <c r="V677" s="148"/>
      <c r="W677" s="148"/>
      <c r="X677" s="64"/>
      <c r="Y677" s="64"/>
      <c r="Z677" s="148"/>
      <c r="AA677" s="64"/>
      <c r="AB677" s="64"/>
      <c r="AC677" s="148"/>
      <c r="AD677" s="148"/>
      <c r="AE677" s="148"/>
      <c r="AF677" s="64"/>
      <c r="AG677" s="148"/>
      <c r="AH677" s="64"/>
      <c r="AI677" s="148"/>
      <c r="AJ677" s="148"/>
      <c r="AK677" s="64"/>
      <c r="AL677" s="64"/>
      <c r="AM677" s="64"/>
      <c r="AN677" s="64">
        <f>AO677-AM677</f>
        <v>4153</v>
      </c>
      <c r="AO677" s="64">
        <v>4153</v>
      </c>
      <c r="AP677" s="64"/>
      <c r="AQ677" s="64">
        <v>4153</v>
      </c>
      <c r="AR677" s="64"/>
      <c r="AS677" s="148"/>
      <c r="AT677" s="64">
        <f>AO677+AR677</f>
        <v>4153</v>
      </c>
      <c r="AU677" s="64">
        <f>AQ677+AS677</f>
        <v>4153</v>
      </c>
      <c r="AV677" s="64">
        <v>-4153</v>
      </c>
      <c r="AW677" s="64">
        <v>-4153</v>
      </c>
      <c r="AX677" s="64">
        <f>AT677+AV677</f>
        <v>0</v>
      </c>
      <c r="AY677" s="64">
        <f>AU677+AW677</f>
        <v>0</v>
      </c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  <c r="BQ677" s="152"/>
      <c r="BR677" s="148"/>
      <c r="BS677" s="148"/>
      <c r="BT677" s="26"/>
      <c r="BU677" s="26"/>
      <c r="BV677" s="26"/>
      <c r="BW677" s="26"/>
    </row>
    <row r="678" spans="1:75" s="27" customFormat="1" ht="18.75" customHeight="1" hidden="1">
      <c r="A678" s="66"/>
      <c r="B678" s="58"/>
      <c r="C678" s="58"/>
      <c r="D678" s="73"/>
      <c r="E678" s="72"/>
      <c r="F678" s="64"/>
      <c r="G678" s="64"/>
      <c r="H678" s="64"/>
      <c r="I678" s="64"/>
      <c r="J678" s="64"/>
      <c r="K678" s="151"/>
      <c r="L678" s="151"/>
      <c r="M678" s="64"/>
      <c r="N678" s="64"/>
      <c r="O678" s="64"/>
      <c r="P678" s="64"/>
      <c r="Q678" s="64"/>
      <c r="R678" s="148"/>
      <c r="S678" s="148"/>
      <c r="T678" s="64"/>
      <c r="U678" s="64"/>
      <c r="V678" s="148"/>
      <c r="W678" s="148"/>
      <c r="X678" s="64"/>
      <c r="Y678" s="64"/>
      <c r="Z678" s="148"/>
      <c r="AA678" s="64"/>
      <c r="AB678" s="64"/>
      <c r="AC678" s="148"/>
      <c r="AD678" s="148"/>
      <c r="AE678" s="148"/>
      <c r="AF678" s="64"/>
      <c r="AG678" s="148"/>
      <c r="AH678" s="64"/>
      <c r="AI678" s="148"/>
      <c r="AJ678" s="148"/>
      <c r="AK678" s="64"/>
      <c r="AL678" s="64"/>
      <c r="AM678" s="64"/>
      <c r="AN678" s="64"/>
      <c r="AO678" s="67"/>
      <c r="AP678" s="67"/>
      <c r="AQ678" s="67"/>
      <c r="AR678" s="67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  <c r="BQ678" s="152"/>
      <c r="BR678" s="148"/>
      <c r="BS678" s="148"/>
      <c r="BT678" s="26"/>
      <c r="BU678" s="26"/>
      <c r="BV678" s="26"/>
      <c r="BW678" s="26"/>
    </row>
    <row r="679" spans="1:75" s="27" customFormat="1" ht="18.75" customHeight="1" hidden="1">
      <c r="A679" s="57" t="s">
        <v>350</v>
      </c>
      <c r="B679" s="58" t="s">
        <v>144</v>
      </c>
      <c r="C679" s="58" t="s">
        <v>131</v>
      </c>
      <c r="D679" s="73"/>
      <c r="E679" s="72"/>
      <c r="F679" s="64"/>
      <c r="G679" s="64"/>
      <c r="H679" s="64"/>
      <c r="I679" s="64"/>
      <c r="J679" s="64"/>
      <c r="K679" s="151"/>
      <c r="L679" s="151"/>
      <c r="M679" s="64"/>
      <c r="N679" s="64"/>
      <c r="O679" s="64"/>
      <c r="P679" s="64"/>
      <c r="Q679" s="64"/>
      <c r="R679" s="148"/>
      <c r="S679" s="148"/>
      <c r="T679" s="64"/>
      <c r="U679" s="64"/>
      <c r="V679" s="148"/>
      <c r="W679" s="148"/>
      <c r="X679" s="64"/>
      <c r="Y679" s="64"/>
      <c r="Z679" s="148"/>
      <c r="AA679" s="64"/>
      <c r="AB679" s="64"/>
      <c r="AC679" s="148"/>
      <c r="AD679" s="148"/>
      <c r="AE679" s="148"/>
      <c r="AF679" s="64"/>
      <c r="AG679" s="148"/>
      <c r="AH679" s="64"/>
      <c r="AI679" s="148"/>
      <c r="AJ679" s="148"/>
      <c r="AK679" s="64"/>
      <c r="AL679" s="64"/>
      <c r="AM679" s="64"/>
      <c r="AN679" s="64"/>
      <c r="AO679" s="67"/>
      <c r="AP679" s="67"/>
      <c r="AQ679" s="67"/>
      <c r="AR679" s="67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  <c r="BQ679" s="152"/>
      <c r="BR679" s="148"/>
      <c r="BS679" s="148"/>
      <c r="BT679" s="26"/>
      <c r="BU679" s="26"/>
      <c r="BV679" s="26"/>
      <c r="BW679" s="26"/>
    </row>
    <row r="680" spans="1:75" s="27" customFormat="1" ht="18.75" customHeight="1" hidden="1">
      <c r="A680" s="66"/>
      <c r="B680" s="58"/>
      <c r="C680" s="58"/>
      <c r="D680" s="73"/>
      <c r="E680" s="72"/>
      <c r="F680" s="64"/>
      <c r="G680" s="64"/>
      <c r="H680" s="64"/>
      <c r="I680" s="64"/>
      <c r="J680" s="64"/>
      <c r="K680" s="151"/>
      <c r="L680" s="151"/>
      <c r="M680" s="64"/>
      <c r="N680" s="64"/>
      <c r="O680" s="64"/>
      <c r="P680" s="64"/>
      <c r="Q680" s="64"/>
      <c r="R680" s="148"/>
      <c r="S680" s="148"/>
      <c r="T680" s="64"/>
      <c r="U680" s="64"/>
      <c r="V680" s="148"/>
      <c r="W680" s="148"/>
      <c r="X680" s="64"/>
      <c r="Y680" s="64"/>
      <c r="Z680" s="148"/>
      <c r="AA680" s="64"/>
      <c r="AB680" s="64"/>
      <c r="AC680" s="148"/>
      <c r="AD680" s="148"/>
      <c r="AE680" s="148"/>
      <c r="AF680" s="64"/>
      <c r="AG680" s="148"/>
      <c r="AH680" s="64"/>
      <c r="AI680" s="148"/>
      <c r="AJ680" s="148"/>
      <c r="AK680" s="64"/>
      <c r="AL680" s="64"/>
      <c r="AM680" s="64"/>
      <c r="AN680" s="64"/>
      <c r="AO680" s="67"/>
      <c r="AP680" s="67"/>
      <c r="AQ680" s="67"/>
      <c r="AR680" s="67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  <c r="BQ680" s="152"/>
      <c r="BR680" s="148"/>
      <c r="BS680" s="148"/>
      <c r="BT680" s="26"/>
      <c r="BU680" s="26"/>
      <c r="BV680" s="26"/>
      <c r="BW680" s="26"/>
    </row>
    <row r="681" spans="1:75" s="27" customFormat="1" ht="39.75" customHeight="1">
      <c r="A681" s="57" t="s">
        <v>351</v>
      </c>
      <c r="B681" s="58" t="s">
        <v>144</v>
      </c>
      <c r="C681" s="58" t="s">
        <v>138</v>
      </c>
      <c r="D681" s="73"/>
      <c r="E681" s="72"/>
      <c r="F681" s="64"/>
      <c r="G681" s="64"/>
      <c r="H681" s="64"/>
      <c r="I681" s="64"/>
      <c r="J681" s="64"/>
      <c r="K681" s="151"/>
      <c r="L681" s="151"/>
      <c r="M681" s="64"/>
      <c r="N681" s="64"/>
      <c r="O681" s="64"/>
      <c r="P681" s="64"/>
      <c r="Q681" s="64"/>
      <c r="R681" s="148"/>
      <c r="S681" s="148"/>
      <c r="T681" s="64"/>
      <c r="U681" s="64"/>
      <c r="V681" s="148"/>
      <c r="W681" s="148"/>
      <c r="X681" s="64"/>
      <c r="Y681" s="64"/>
      <c r="Z681" s="148"/>
      <c r="AA681" s="64"/>
      <c r="AB681" s="64"/>
      <c r="AC681" s="148"/>
      <c r="AD681" s="148"/>
      <c r="AE681" s="148"/>
      <c r="AF681" s="64"/>
      <c r="AG681" s="148"/>
      <c r="AH681" s="64"/>
      <c r="AI681" s="148"/>
      <c r="AJ681" s="148"/>
      <c r="AK681" s="64"/>
      <c r="AL681" s="64"/>
      <c r="AM681" s="64"/>
      <c r="AN681" s="60">
        <f aca="true" t="shared" si="507" ref="AN681:AU681">AN687</f>
        <v>404</v>
      </c>
      <c r="AO681" s="60">
        <f t="shared" si="507"/>
        <v>404</v>
      </c>
      <c r="AP681" s="60">
        <f t="shared" si="507"/>
        <v>0</v>
      </c>
      <c r="AQ681" s="60">
        <f t="shared" si="507"/>
        <v>404</v>
      </c>
      <c r="AR681" s="60">
        <f t="shared" si="507"/>
        <v>0</v>
      </c>
      <c r="AS681" s="60">
        <f t="shared" si="507"/>
        <v>0</v>
      </c>
      <c r="AT681" s="60">
        <f t="shared" si="507"/>
        <v>404</v>
      </c>
      <c r="AU681" s="60">
        <f t="shared" si="507"/>
        <v>404</v>
      </c>
      <c r="AV681" s="60">
        <f>AV684+AV687</f>
        <v>11010</v>
      </c>
      <c r="AW681" s="60">
        <f>AW684+AW687</f>
        <v>11010</v>
      </c>
      <c r="AX681" s="60">
        <f>AX684+AX687</f>
        <v>11414</v>
      </c>
      <c r="AY681" s="60">
        <f>AY684+AY687</f>
        <v>11414</v>
      </c>
      <c r="AZ681" s="60">
        <f>AZ682+AZ687</f>
        <v>0</v>
      </c>
      <c r="BA681" s="60">
        <f>BA682+BA687</f>
        <v>0</v>
      </c>
      <c r="BB681" s="60">
        <f>BB682+BB687</f>
        <v>11414</v>
      </c>
      <c r="BC681" s="60">
        <f>BC682+BC687</f>
        <v>11414</v>
      </c>
      <c r="BD681" s="148"/>
      <c r="BE681" s="148"/>
      <c r="BF681" s="60">
        <f aca="true" t="shared" si="508" ref="BF681:BP681">BF682+BF687</f>
        <v>11414</v>
      </c>
      <c r="BG681" s="60">
        <f t="shared" si="508"/>
        <v>11414</v>
      </c>
      <c r="BH681" s="60">
        <f>BH682+BH687</f>
        <v>0</v>
      </c>
      <c r="BI681" s="60">
        <f>BI682+BI687</f>
        <v>0</v>
      </c>
      <c r="BJ681" s="60">
        <f>BJ682+BJ687</f>
        <v>11414</v>
      </c>
      <c r="BK681" s="60">
        <f>BK682+BK687</f>
        <v>11414</v>
      </c>
      <c r="BL681" s="60">
        <f t="shared" si="508"/>
        <v>0</v>
      </c>
      <c r="BM681" s="60">
        <f t="shared" si="508"/>
        <v>0</v>
      </c>
      <c r="BN681" s="60">
        <f t="shared" si="508"/>
        <v>11414</v>
      </c>
      <c r="BO681" s="60"/>
      <c r="BP681" s="60">
        <f t="shared" si="508"/>
        <v>11414</v>
      </c>
      <c r="BQ681" s="60">
        <f>BQ682+BQ687</f>
        <v>-252</v>
      </c>
      <c r="BR681" s="60">
        <f>BR682+BR687</f>
        <v>11162</v>
      </c>
      <c r="BS681" s="60">
        <f>BS682+BS687</f>
        <v>11162</v>
      </c>
      <c r="BT681" s="26"/>
      <c r="BU681" s="26"/>
      <c r="BV681" s="26"/>
      <c r="BW681" s="26"/>
    </row>
    <row r="682" spans="1:75" s="27" customFormat="1" ht="21.75" customHeight="1">
      <c r="A682" s="66" t="s">
        <v>365</v>
      </c>
      <c r="B682" s="72" t="s">
        <v>144</v>
      </c>
      <c r="C682" s="72" t="s">
        <v>138</v>
      </c>
      <c r="D682" s="73" t="s">
        <v>366</v>
      </c>
      <c r="E682" s="72"/>
      <c r="F682" s="64"/>
      <c r="G682" s="64"/>
      <c r="H682" s="64"/>
      <c r="I682" s="64"/>
      <c r="J682" s="64"/>
      <c r="K682" s="151"/>
      <c r="L682" s="151"/>
      <c r="M682" s="64"/>
      <c r="N682" s="64"/>
      <c r="O682" s="64"/>
      <c r="P682" s="64"/>
      <c r="Q682" s="64"/>
      <c r="R682" s="148"/>
      <c r="S682" s="148"/>
      <c r="T682" s="64"/>
      <c r="U682" s="64"/>
      <c r="V682" s="148"/>
      <c r="W682" s="148"/>
      <c r="X682" s="64"/>
      <c r="Y682" s="64"/>
      <c r="Z682" s="148"/>
      <c r="AA682" s="64"/>
      <c r="AB682" s="64"/>
      <c r="AC682" s="148"/>
      <c r="AD682" s="148"/>
      <c r="AE682" s="148"/>
      <c r="AF682" s="64"/>
      <c r="AG682" s="148"/>
      <c r="AH682" s="64"/>
      <c r="AI682" s="148"/>
      <c r="AJ682" s="148"/>
      <c r="AK682" s="64"/>
      <c r="AL682" s="64"/>
      <c r="AM682" s="64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4">
        <f>AZ683+AZ684</f>
        <v>404</v>
      </c>
      <c r="BA682" s="64">
        <f>BA683+BA684</f>
        <v>404</v>
      </c>
      <c r="BB682" s="64">
        <f>BB683+BB684</f>
        <v>11414</v>
      </c>
      <c r="BC682" s="64">
        <f>BC683+BC684</f>
        <v>11414</v>
      </c>
      <c r="BD682" s="148"/>
      <c r="BE682" s="148"/>
      <c r="BF682" s="64">
        <f aca="true" t="shared" si="509" ref="BF682:BP682">BF683+BF684</f>
        <v>11414</v>
      </c>
      <c r="BG682" s="64">
        <f t="shared" si="509"/>
        <v>11414</v>
      </c>
      <c r="BH682" s="64">
        <f>BH683+BH684</f>
        <v>0</v>
      </c>
      <c r="BI682" s="64">
        <f>BI683+BI684</f>
        <v>0</v>
      </c>
      <c r="BJ682" s="64">
        <f>BJ683+BJ684</f>
        <v>11414</v>
      </c>
      <c r="BK682" s="64">
        <f>BK683+BK684</f>
        <v>11414</v>
      </c>
      <c r="BL682" s="64">
        <f t="shared" si="509"/>
        <v>0</v>
      </c>
      <c r="BM682" s="64">
        <f t="shared" si="509"/>
        <v>0</v>
      </c>
      <c r="BN682" s="64">
        <f t="shared" si="509"/>
        <v>11414</v>
      </c>
      <c r="BO682" s="64"/>
      <c r="BP682" s="64">
        <f t="shared" si="509"/>
        <v>11414</v>
      </c>
      <c r="BQ682" s="64">
        <f>BQ683+BQ684</f>
        <v>-252</v>
      </c>
      <c r="BR682" s="64">
        <f>BR683+BR684</f>
        <v>11162</v>
      </c>
      <c r="BS682" s="64">
        <f>BS683+BS684</f>
        <v>11162</v>
      </c>
      <c r="BT682" s="26"/>
      <c r="BU682" s="26"/>
      <c r="BV682" s="26"/>
      <c r="BW682" s="26"/>
    </row>
    <row r="683" spans="1:75" s="27" customFormat="1" ht="77.25" customHeight="1">
      <c r="A683" s="66" t="s">
        <v>140</v>
      </c>
      <c r="B683" s="72" t="s">
        <v>144</v>
      </c>
      <c r="C683" s="72" t="s">
        <v>138</v>
      </c>
      <c r="D683" s="73" t="s">
        <v>366</v>
      </c>
      <c r="E683" s="72" t="s">
        <v>141</v>
      </c>
      <c r="F683" s="64"/>
      <c r="G683" s="64"/>
      <c r="H683" s="64"/>
      <c r="I683" s="64"/>
      <c r="J683" s="64"/>
      <c r="K683" s="151"/>
      <c r="L683" s="151"/>
      <c r="M683" s="64"/>
      <c r="N683" s="64"/>
      <c r="O683" s="64"/>
      <c r="P683" s="64"/>
      <c r="Q683" s="64"/>
      <c r="R683" s="148"/>
      <c r="S683" s="148"/>
      <c r="T683" s="64"/>
      <c r="U683" s="64"/>
      <c r="V683" s="148"/>
      <c r="W683" s="148"/>
      <c r="X683" s="64"/>
      <c r="Y683" s="64"/>
      <c r="Z683" s="148"/>
      <c r="AA683" s="64"/>
      <c r="AB683" s="64"/>
      <c r="AC683" s="148"/>
      <c r="AD683" s="148"/>
      <c r="AE683" s="148"/>
      <c r="AF683" s="64"/>
      <c r="AG683" s="148"/>
      <c r="AH683" s="64"/>
      <c r="AI683" s="148"/>
      <c r="AJ683" s="148"/>
      <c r="AK683" s="64"/>
      <c r="AL683" s="64"/>
      <c r="AM683" s="64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4">
        <v>404</v>
      </c>
      <c r="BA683" s="64">
        <v>404</v>
      </c>
      <c r="BB683" s="64">
        <f>AX683+AZ683</f>
        <v>404</v>
      </c>
      <c r="BC683" s="64">
        <f>AY683+BA683</f>
        <v>404</v>
      </c>
      <c r="BD683" s="148"/>
      <c r="BE683" s="148"/>
      <c r="BF683" s="64">
        <f>BB683+BD683</f>
        <v>404</v>
      </c>
      <c r="BG683" s="64">
        <f>BC683+BE683</f>
        <v>404</v>
      </c>
      <c r="BH683" s="148"/>
      <c r="BI683" s="148"/>
      <c r="BJ683" s="64">
        <f>BB683+BH683</f>
        <v>404</v>
      </c>
      <c r="BK683" s="64">
        <f>BC683+BI683</f>
        <v>404</v>
      </c>
      <c r="BL683" s="148"/>
      <c r="BM683" s="148"/>
      <c r="BN683" s="64">
        <f>BJ683+BL683</f>
        <v>404</v>
      </c>
      <c r="BO683" s="64"/>
      <c r="BP683" s="64">
        <f>BK683+BM683</f>
        <v>404</v>
      </c>
      <c r="BQ683" s="64">
        <f>BR683-BP683</f>
        <v>-83</v>
      </c>
      <c r="BR683" s="67">
        <v>321</v>
      </c>
      <c r="BS683" s="67">
        <v>321</v>
      </c>
      <c r="BT683" s="26"/>
      <c r="BU683" s="26"/>
      <c r="BV683" s="26"/>
      <c r="BW683" s="26"/>
    </row>
    <row r="684" spans="1:75" s="27" customFormat="1" ht="40.5" customHeight="1">
      <c r="A684" s="66" t="s">
        <v>364</v>
      </c>
      <c r="B684" s="72" t="s">
        <v>144</v>
      </c>
      <c r="C684" s="72" t="s">
        <v>138</v>
      </c>
      <c r="D684" s="73" t="s">
        <v>363</v>
      </c>
      <c r="E684" s="72"/>
      <c r="F684" s="64"/>
      <c r="G684" s="64"/>
      <c r="H684" s="64"/>
      <c r="I684" s="64"/>
      <c r="J684" s="64"/>
      <c r="K684" s="151"/>
      <c r="L684" s="151"/>
      <c r="M684" s="64"/>
      <c r="N684" s="64"/>
      <c r="O684" s="64"/>
      <c r="P684" s="64"/>
      <c r="Q684" s="64"/>
      <c r="R684" s="148"/>
      <c r="S684" s="148"/>
      <c r="T684" s="64"/>
      <c r="U684" s="64"/>
      <c r="V684" s="148"/>
      <c r="W684" s="148"/>
      <c r="X684" s="64"/>
      <c r="Y684" s="64"/>
      <c r="Z684" s="148"/>
      <c r="AA684" s="64"/>
      <c r="AB684" s="64"/>
      <c r="AC684" s="148"/>
      <c r="AD684" s="148"/>
      <c r="AE684" s="148"/>
      <c r="AF684" s="64"/>
      <c r="AG684" s="148"/>
      <c r="AH684" s="64"/>
      <c r="AI684" s="148"/>
      <c r="AJ684" s="148"/>
      <c r="AK684" s="64"/>
      <c r="AL684" s="64"/>
      <c r="AM684" s="64"/>
      <c r="AN684" s="60"/>
      <c r="AO684" s="60"/>
      <c r="AP684" s="60"/>
      <c r="AQ684" s="60"/>
      <c r="AR684" s="60"/>
      <c r="AS684" s="60"/>
      <c r="AT684" s="60"/>
      <c r="AU684" s="60"/>
      <c r="AV684" s="64">
        <f aca="true" t="shared" si="510" ref="AV684:BC684">AV685</f>
        <v>11010</v>
      </c>
      <c r="AW684" s="64">
        <f t="shared" si="510"/>
        <v>11010</v>
      </c>
      <c r="AX684" s="64">
        <f t="shared" si="510"/>
        <v>11010</v>
      </c>
      <c r="AY684" s="64">
        <f t="shared" si="510"/>
        <v>11010</v>
      </c>
      <c r="AZ684" s="64">
        <f t="shared" si="510"/>
        <v>0</v>
      </c>
      <c r="BA684" s="64">
        <f t="shared" si="510"/>
        <v>0</v>
      </c>
      <c r="BB684" s="64">
        <f t="shared" si="510"/>
        <v>11010</v>
      </c>
      <c r="BC684" s="64">
        <f t="shared" si="510"/>
        <v>11010</v>
      </c>
      <c r="BD684" s="148"/>
      <c r="BE684" s="148"/>
      <c r="BF684" s="64">
        <f aca="true" t="shared" si="511" ref="BF684:BP684">BF685</f>
        <v>11010</v>
      </c>
      <c r="BG684" s="64">
        <f t="shared" si="511"/>
        <v>11010</v>
      </c>
      <c r="BH684" s="64">
        <f t="shared" si="511"/>
        <v>0</v>
      </c>
      <c r="BI684" s="64">
        <f t="shared" si="511"/>
        <v>0</v>
      </c>
      <c r="BJ684" s="64">
        <f t="shared" si="511"/>
        <v>11010</v>
      </c>
      <c r="BK684" s="64">
        <f t="shared" si="511"/>
        <v>11010</v>
      </c>
      <c r="BL684" s="64">
        <f t="shared" si="511"/>
        <v>0</v>
      </c>
      <c r="BM684" s="64">
        <f t="shared" si="511"/>
        <v>0</v>
      </c>
      <c r="BN684" s="64">
        <f t="shared" si="511"/>
        <v>11010</v>
      </c>
      <c r="BO684" s="64"/>
      <c r="BP684" s="64">
        <f t="shared" si="511"/>
        <v>11010</v>
      </c>
      <c r="BQ684" s="64">
        <f>BQ685+BQ686</f>
        <v>-169</v>
      </c>
      <c r="BR684" s="64">
        <f>BR685+BR686</f>
        <v>10841</v>
      </c>
      <c r="BS684" s="64">
        <f>BS685+BS686</f>
        <v>10841</v>
      </c>
      <c r="BT684" s="26"/>
      <c r="BU684" s="26"/>
      <c r="BV684" s="26"/>
      <c r="BW684" s="26"/>
    </row>
    <row r="685" spans="1:75" s="27" customFormat="1" ht="41.25" customHeight="1">
      <c r="A685" s="66" t="s">
        <v>132</v>
      </c>
      <c r="B685" s="72" t="s">
        <v>144</v>
      </c>
      <c r="C685" s="72" t="s">
        <v>138</v>
      </c>
      <c r="D685" s="73" t="s">
        <v>363</v>
      </c>
      <c r="E685" s="72" t="s">
        <v>133</v>
      </c>
      <c r="F685" s="64"/>
      <c r="G685" s="64"/>
      <c r="H685" s="64"/>
      <c r="I685" s="64"/>
      <c r="J685" s="64"/>
      <c r="K685" s="151"/>
      <c r="L685" s="151"/>
      <c r="M685" s="64"/>
      <c r="N685" s="64"/>
      <c r="O685" s="64"/>
      <c r="P685" s="64"/>
      <c r="Q685" s="64"/>
      <c r="R685" s="148"/>
      <c r="S685" s="148"/>
      <c r="T685" s="64"/>
      <c r="U685" s="64"/>
      <c r="V685" s="148"/>
      <c r="W685" s="148"/>
      <c r="X685" s="64"/>
      <c r="Y685" s="64"/>
      <c r="Z685" s="148"/>
      <c r="AA685" s="64"/>
      <c r="AB685" s="64"/>
      <c r="AC685" s="148"/>
      <c r="AD685" s="148"/>
      <c r="AE685" s="148"/>
      <c r="AF685" s="64"/>
      <c r="AG685" s="148"/>
      <c r="AH685" s="64"/>
      <c r="AI685" s="148"/>
      <c r="AJ685" s="148"/>
      <c r="AK685" s="64"/>
      <c r="AL685" s="64"/>
      <c r="AM685" s="64"/>
      <c r="AN685" s="60"/>
      <c r="AO685" s="60"/>
      <c r="AP685" s="60"/>
      <c r="AQ685" s="60"/>
      <c r="AR685" s="60"/>
      <c r="AS685" s="60"/>
      <c r="AT685" s="60"/>
      <c r="AU685" s="60"/>
      <c r="AV685" s="64">
        <v>11010</v>
      </c>
      <c r="AW685" s="64">
        <v>11010</v>
      </c>
      <c r="AX685" s="64">
        <f>AT685+AV685</f>
        <v>11010</v>
      </c>
      <c r="AY685" s="64">
        <f>AU685+AW685</f>
        <v>11010</v>
      </c>
      <c r="AZ685" s="148"/>
      <c r="BA685" s="148"/>
      <c r="BB685" s="64">
        <f>AX685+AZ685</f>
        <v>11010</v>
      </c>
      <c r="BC685" s="64">
        <f>AY685+BA685</f>
        <v>11010</v>
      </c>
      <c r="BD685" s="148"/>
      <c r="BE685" s="148"/>
      <c r="BF685" s="64">
        <f>BB685+BD685</f>
        <v>11010</v>
      </c>
      <c r="BG685" s="64">
        <f>BC685+BE685</f>
        <v>11010</v>
      </c>
      <c r="BH685" s="148"/>
      <c r="BI685" s="148"/>
      <c r="BJ685" s="64">
        <f>BB685+BH685</f>
        <v>11010</v>
      </c>
      <c r="BK685" s="64">
        <f>BC685+BI685</f>
        <v>11010</v>
      </c>
      <c r="BL685" s="148"/>
      <c r="BM685" s="148"/>
      <c r="BN685" s="64">
        <f>BJ685+BL685</f>
        <v>11010</v>
      </c>
      <c r="BO685" s="64"/>
      <c r="BP685" s="64">
        <f>BK685+BM685</f>
        <v>11010</v>
      </c>
      <c r="BQ685" s="64">
        <f>BR685-BP685</f>
        <v>-11010</v>
      </c>
      <c r="BR685" s="64"/>
      <c r="BS685" s="64"/>
      <c r="BT685" s="26"/>
      <c r="BU685" s="26"/>
      <c r="BV685" s="26"/>
      <c r="BW685" s="26"/>
    </row>
    <row r="686" spans="1:75" s="27" customFormat="1" ht="99.75">
      <c r="A686" s="66" t="s">
        <v>314</v>
      </c>
      <c r="B686" s="72" t="s">
        <v>144</v>
      </c>
      <c r="C686" s="72" t="s">
        <v>138</v>
      </c>
      <c r="D686" s="73" t="s">
        <v>363</v>
      </c>
      <c r="E686" s="72" t="s">
        <v>383</v>
      </c>
      <c r="F686" s="64"/>
      <c r="G686" s="64"/>
      <c r="H686" s="64"/>
      <c r="I686" s="64"/>
      <c r="J686" s="64"/>
      <c r="K686" s="151"/>
      <c r="L686" s="151"/>
      <c r="M686" s="64"/>
      <c r="N686" s="64"/>
      <c r="O686" s="64"/>
      <c r="P686" s="64"/>
      <c r="Q686" s="64"/>
      <c r="R686" s="148"/>
      <c r="S686" s="148"/>
      <c r="T686" s="64"/>
      <c r="U686" s="64"/>
      <c r="V686" s="148"/>
      <c r="W686" s="148"/>
      <c r="X686" s="64"/>
      <c r="Y686" s="64"/>
      <c r="Z686" s="148"/>
      <c r="AA686" s="64"/>
      <c r="AB686" s="64"/>
      <c r="AC686" s="148"/>
      <c r="AD686" s="148"/>
      <c r="AE686" s="148"/>
      <c r="AF686" s="64"/>
      <c r="AG686" s="148"/>
      <c r="AH686" s="64"/>
      <c r="AI686" s="148"/>
      <c r="AJ686" s="148"/>
      <c r="AK686" s="64"/>
      <c r="AL686" s="64"/>
      <c r="AM686" s="64"/>
      <c r="AN686" s="60"/>
      <c r="AO686" s="60"/>
      <c r="AP686" s="60"/>
      <c r="AQ686" s="60"/>
      <c r="AR686" s="60"/>
      <c r="AS686" s="60"/>
      <c r="AT686" s="60"/>
      <c r="AU686" s="60"/>
      <c r="AV686" s="64"/>
      <c r="AW686" s="64"/>
      <c r="AX686" s="64"/>
      <c r="AY686" s="64"/>
      <c r="AZ686" s="148"/>
      <c r="BA686" s="148"/>
      <c r="BB686" s="64"/>
      <c r="BC686" s="64"/>
      <c r="BD686" s="148"/>
      <c r="BE686" s="148"/>
      <c r="BF686" s="64"/>
      <c r="BG686" s="64"/>
      <c r="BH686" s="148"/>
      <c r="BI686" s="148"/>
      <c r="BJ686" s="64"/>
      <c r="BK686" s="64"/>
      <c r="BL686" s="148"/>
      <c r="BM686" s="148"/>
      <c r="BN686" s="64"/>
      <c r="BO686" s="64"/>
      <c r="BP686" s="64"/>
      <c r="BQ686" s="64">
        <f>BR686-BP686</f>
        <v>10841</v>
      </c>
      <c r="BR686" s="64">
        <v>10841</v>
      </c>
      <c r="BS686" s="64">
        <v>10841</v>
      </c>
      <c r="BT686" s="26"/>
      <c r="BU686" s="26"/>
      <c r="BV686" s="26"/>
      <c r="BW686" s="26"/>
    </row>
    <row r="687" spans="1:75" s="27" customFormat="1" ht="49.5" hidden="1">
      <c r="A687" s="66" t="s">
        <v>93</v>
      </c>
      <c r="B687" s="72" t="s">
        <v>144</v>
      </c>
      <c r="C687" s="72" t="s">
        <v>138</v>
      </c>
      <c r="D687" s="73" t="s">
        <v>94</v>
      </c>
      <c r="E687" s="72"/>
      <c r="F687" s="64"/>
      <c r="G687" s="64"/>
      <c r="H687" s="64"/>
      <c r="I687" s="64"/>
      <c r="J687" s="64"/>
      <c r="K687" s="151"/>
      <c r="L687" s="151"/>
      <c r="M687" s="64"/>
      <c r="N687" s="64"/>
      <c r="O687" s="64"/>
      <c r="P687" s="64"/>
      <c r="Q687" s="64"/>
      <c r="R687" s="148"/>
      <c r="S687" s="148"/>
      <c r="T687" s="64"/>
      <c r="U687" s="64"/>
      <c r="V687" s="148"/>
      <c r="W687" s="148"/>
      <c r="X687" s="64"/>
      <c r="Y687" s="64"/>
      <c r="Z687" s="148"/>
      <c r="AA687" s="64"/>
      <c r="AB687" s="64"/>
      <c r="AC687" s="148"/>
      <c r="AD687" s="148"/>
      <c r="AE687" s="148"/>
      <c r="AF687" s="64"/>
      <c r="AG687" s="148"/>
      <c r="AH687" s="64"/>
      <c r="AI687" s="148"/>
      <c r="AJ687" s="148"/>
      <c r="AK687" s="64"/>
      <c r="AL687" s="64"/>
      <c r="AM687" s="64"/>
      <c r="AN687" s="64">
        <f>AN688</f>
        <v>404</v>
      </c>
      <c r="AO687" s="64">
        <f aca="true" t="shared" si="512" ref="AO687:BC687">AO688</f>
        <v>404</v>
      </c>
      <c r="AP687" s="64">
        <f t="shared" si="512"/>
        <v>0</v>
      </c>
      <c r="AQ687" s="64">
        <f t="shared" si="512"/>
        <v>404</v>
      </c>
      <c r="AR687" s="64">
        <f t="shared" si="512"/>
        <v>0</v>
      </c>
      <c r="AS687" s="64">
        <f t="shared" si="512"/>
        <v>0</v>
      </c>
      <c r="AT687" s="64">
        <f t="shared" si="512"/>
        <v>404</v>
      </c>
      <c r="AU687" s="64">
        <f t="shared" si="512"/>
        <v>404</v>
      </c>
      <c r="AV687" s="64">
        <f t="shared" si="512"/>
        <v>0</v>
      </c>
      <c r="AW687" s="64">
        <f t="shared" si="512"/>
        <v>0</v>
      </c>
      <c r="AX687" s="64">
        <f t="shared" si="512"/>
        <v>404</v>
      </c>
      <c r="AY687" s="64">
        <f t="shared" si="512"/>
        <v>404</v>
      </c>
      <c r="AZ687" s="64">
        <f t="shared" si="512"/>
        <v>-404</v>
      </c>
      <c r="BA687" s="64">
        <f t="shared" si="512"/>
        <v>-404</v>
      </c>
      <c r="BB687" s="64">
        <f t="shared" si="512"/>
        <v>0</v>
      </c>
      <c r="BC687" s="64">
        <f t="shared" si="512"/>
        <v>0</v>
      </c>
      <c r="BD687" s="148"/>
      <c r="BE687" s="148"/>
      <c r="BF687" s="64">
        <f>BF688</f>
        <v>0</v>
      </c>
      <c r="BG687" s="64">
        <f>BG688</f>
        <v>0</v>
      </c>
      <c r="BH687" s="148"/>
      <c r="BI687" s="148"/>
      <c r="BJ687" s="64">
        <f>BJ688</f>
        <v>0</v>
      </c>
      <c r="BK687" s="64">
        <f>BK688</f>
        <v>0</v>
      </c>
      <c r="BL687" s="148"/>
      <c r="BM687" s="148"/>
      <c r="BN687" s="64">
        <f>BN688</f>
        <v>0</v>
      </c>
      <c r="BO687" s="64"/>
      <c r="BP687" s="64">
        <f>BP688</f>
        <v>0</v>
      </c>
      <c r="BQ687" s="152"/>
      <c r="BR687" s="148"/>
      <c r="BS687" s="148"/>
      <c r="BT687" s="26"/>
      <c r="BU687" s="26"/>
      <c r="BV687" s="26"/>
      <c r="BW687" s="26"/>
    </row>
    <row r="688" spans="1:75" s="27" customFormat="1" ht="66" hidden="1">
      <c r="A688" s="66" t="s">
        <v>140</v>
      </c>
      <c r="B688" s="72" t="s">
        <v>144</v>
      </c>
      <c r="C688" s="72" t="s">
        <v>138</v>
      </c>
      <c r="D688" s="73" t="s">
        <v>94</v>
      </c>
      <c r="E688" s="72" t="s">
        <v>141</v>
      </c>
      <c r="F688" s="64"/>
      <c r="G688" s="64"/>
      <c r="H688" s="64"/>
      <c r="I688" s="64"/>
      <c r="J688" s="64"/>
      <c r="K688" s="151"/>
      <c r="L688" s="151"/>
      <c r="M688" s="64"/>
      <c r="N688" s="64"/>
      <c r="O688" s="64"/>
      <c r="P688" s="64"/>
      <c r="Q688" s="64"/>
      <c r="R688" s="148"/>
      <c r="S688" s="148"/>
      <c r="T688" s="64"/>
      <c r="U688" s="64"/>
      <c r="V688" s="148"/>
      <c r="W688" s="148"/>
      <c r="X688" s="64"/>
      <c r="Y688" s="64"/>
      <c r="Z688" s="148"/>
      <c r="AA688" s="64"/>
      <c r="AB688" s="64"/>
      <c r="AC688" s="148"/>
      <c r="AD688" s="148"/>
      <c r="AE688" s="148"/>
      <c r="AF688" s="64"/>
      <c r="AG688" s="148"/>
      <c r="AH688" s="64"/>
      <c r="AI688" s="148"/>
      <c r="AJ688" s="148"/>
      <c r="AK688" s="64"/>
      <c r="AL688" s="64"/>
      <c r="AM688" s="64"/>
      <c r="AN688" s="64">
        <f>AO688-AM688</f>
        <v>404</v>
      </c>
      <c r="AO688" s="67">
        <v>404</v>
      </c>
      <c r="AP688" s="67"/>
      <c r="AQ688" s="67">
        <v>404</v>
      </c>
      <c r="AR688" s="67"/>
      <c r="AS688" s="148"/>
      <c r="AT688" s="64">
        <f>AO688+AR688</f>
        <v>404</v>
      </c>
      <c r="AU688" s="64">
        <f>AQ688+AS688</f>
        <v>404</v>
      </c>
      <c r="AV688" s="148"/>
      <c r="AW688" s="148"/>
      <c r="AX688" s="64">
        <f>AT688+AV688</f>
        <v>404</v>
      </c>
      <c r="AY688" s="64">
        <f>AU688</f>
        <v>404</v>
      </c>
      <c r="AZ688" s="67">
        <v>-404</v>
      </c>
      <c r="BA688" s="67">
        <v>-404</v>
      </c>
      <c r="BB688" s="64">
        <f>AX688+AZ688</f>
        <v>0</v>
      </c>
      <c r="BC688" s="64">
        <f>AY688+BA688</f>
        <v>0</v>
      </c>
      <c r="BD688" s="148"/>
      <c r="BE688" s="148"/>
      <c r="BF688" s="64">
        <f>BB688+BD688</f>
        <v>0</v>
      </c>
      <c r="BG688" s="64">
        <f>BC688+BE688</f>
        <v>0</v>
      </c>
      <c r="BH688" s="148"/>
      <c r="BI688" s="148"/>
      <c r="BJ688" s="64">
        <f>BB688+BH688</f>
        <v>0</v>
      </c>
      <c r="BK688" s="64">
        <f>BC688+BI688</f>
        <v>0</v>
      </c>
      <c r="BL688" s="148"/>
      <c r="BM688" s="148"/>
      <c r="BN688" s="64">
        <f>BF688+BL688</f>
        <v>0</v>
      </c>
      <c r="BO688" s="64"/>
      <c r="BP688" s="64">
        <f>BG688+BM688</f>
        <v>0</v>
      </c>
      <c r="BQ688" s="152"/>
      <c r="BR688" s="148"/>
      <c r="BS688" s="148"/>
      <c r="BT688" s="26"/>
      <c r="BU688" s="26"/>
      <c r="BV688" s="26"/>
      <c r="BW688" s="26"/>
    </row>
    <row r="689" spans="1:75" s="27" customFormat="1" ht="18" customHeight="1">
      <c r="A689" s="66"/>
      <c r="B689" s="58"/>
      <c r="C689" s="58"/>
      <c r="D689" s="73"/>
      <c r="E689" s="72"/>
      <c r="F689" s="64"/>
      <c r="G689" s="64"/>
      <c r="H689" s="64"/>
      <c r="I689" s="64"/>
      <c r="J689" s="64"/>
      <c r="K689" s="151"/>
      <c r="L689" s="151"/>
      <c r="M689" s="64"/>
      <c r="N689" s="64"/>
      <c r="O689" s="64"/>
      <c r="P689" s="64"/>
      <c r="Q689" s="64"/>
      <c r="R689" s="148"/>
      <c r="S689" s="148"/>
      <c r="T689" s="64"/>
      <c r="U689" s="64"/>
      <c r="V689" s="148"/>
      <c r="W689" s="148"/>
      <c r="X689" s="64"/>
      <c r="Y689" s="64"/>
      <c r="Z689" s="148"/>
      <c r="AA689" s="64"/>
      <c r="AB689" s="64"/>
      <c r="AC689" s="148"/>
      <c r="AD689" s="148"/>
      <c r="AE689" s="148"/>
      <c r="AF689" s="64"/>
      <c r="AG689" s="148"/>
      <c r="AH689" s="64"/>
      <c r="AI689" s="148"/>
      <c r="AJ689" s="148"/>
      <c r="AK689" s="64"/>
      <c r="AL689" s="64"/>
      <c r="AM689" s="64"/>
      <c r="AN689" s="64"/>
      <c r="AO689" s="67"/>
      <c r="AP689" s="67"/>
      <c r="AQ689" s="67"/>
      <c r="AR689" s="67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  <c r="BQ689" s="152"/>
      <c r="BR689" s="148"/>
      <c r="BS689" s="148"/>
      <c r="BT689" s="26"/>
      <c r="BU689" s="26"/>
      <c r="BV689" s="26"/>
      <c r="BW689" s="26"/>
    </row>
    <row r="690" spans="1:75" s="27" customFormat="1" ht="61.5" customHeight="1">
      <c r="A690" s="49" t="s">
        <v>352</v>
      </c>
      <c r="B690" s="50" t="s">
        <v>353</v>
      </c>
      <c r="C690" s="72"/>
      <c r="D690" s="73"/>
      <c r="E690" s="72"/>
      <c r="F690" s="64"/>
      <c r="G690" s="64"/>
      <c r="H690" s="64"/>
      <c r="I690" s="64"/>
      <c r="J690" s="64"/>
      <c r="K690" s="151"/>
      <c r="L690" s="151"/>
      <c r="M690" s="64"/>
      <c r="N690" s="64"/>
      <c r="O690" s="64"/>
      <c r="P690" s="64"/>
      <c r="Q690" s="64"/>
      <c r="R690" s="148"/>
      <c r="S690" s="148"/>
      <c r="T690" s="64"/>
      <c r="U690" s="64"/>
      <c r="V690" s="148"/>
      <c r="W690" s="148"/>
      <c r="X690" s="64"/>
      <c r="Y690" s="64"/>
      <c r="Z690" s="148"/>
      <c r="AA690" s="64"/>
      <c r="AB690" s="64"/>
      <c r="AC690" s="148"/>
      <c r="AD690" s="148"/>
      <c r="AE690" s="148"/>
      <c r="AF690" s="64"/>
      <c r="AG690" s="148"/>
      <c r="AH690" s="64"/>
      <c r="AI690" s="148"/>
      <c r="AJ690" s="148"/>
      <c r="AK690" s="64"/>
      <c r="AL690" s="64"/>
      <c r="AM690" s="64"/>
      <c r="AN690" s="52">
        <f>AN692</f>
        <v>140348</v>
      </c>
      <c r="AO690" s="52">
        <f>AO692</f>
        <v>140348</v>
      </c>
      <c r="AP690" s="52"/>
      <c r="AQ690" s="52">
        <f aca="true" t="shared" si="513" ref="AQ690:BC690">AQ692</f>
        <v>136552</v>
      </c>
      <c r="AR690" s="52">
        <f t="shared" si="513"/>
        <v>0</v>
      </c>
      <c r="AS690" s="52">
        <f t="shared" si="513"/>
        <v>0</v>
      </c>
      <c r="AT690" s="52">
        <f t="shared" si="513"/>
        <v>140348</v>
      </c>
      <c r="AU690" s="52">
        <f t="shared" si="513"/>
        <v>136552</v>
      </c>
      <c r="AV690" s="52">
        <f t="shared" si="513"/>
        <v>0</v>
      </c>
      <c r="AW690" s="52">
        <f>AW692</f>
        <v>0</v>
      </c>
      <c r="AX690" s="52">
        <f t="shared" si="513"/>
        <v>140348</v>
      </c>
      <c r="AY690" s="52">
        <f t="shared" si="513"/>
        <v>136552</v>
      </c>
      <c r="AZ690" s="52">
        <f t="shared" si="513"/>
        <v>0</v>
      </c>
      <c r="BA690" s="52">
        <f t="shared" si="513"/>
        <v>0</v>
      </c>
      <c r="BB690" s="52">
        <f t="shared" si="513"/>
        <v>140348</v>
      </c>
      <c r="BC690" s="52">
        <f t="shared" si="513"/>
        <v>136552</v>
      </c>
      <c r="BD690" s="148"/>
      <c r="BE690" s="148"/>
      <c r="BF690" s="52">
        <f aca="true" t="shared" si="514" ref="BF690:BP690">BF692</f>
        <v>140348</v>
      </c>
      <c r="BG690" s="52">
        <f t="shared" si="514"/>
        <v>136552</v>
      </c>
      <c r="BH690" s="52">
        <f>BH692</f>
        <v>0</v>
      </c>
      <c r="BI690" s="52">
        <f>BI692</f>
        <v>0</v>
      </c>
      <c r="BJ690" s="52">
        <f>BJ692</f>
        <v>140348</v>
      </c>
      <c r="BK690" s="52">
        <f>BK692</f>
        <v>136552</v>
      </c>
      <c r="BL690" s="52">
        <f t="shared" si="514"/>
        <v>0</v>
      </c>
      <c r="BM690" s="52">
        <f t="shared" si="514"/>
        <v>0</v>
      </c>
      <c r="BN690" s="52">
        <f t="shared" si="514"/>
        <v>140348</v>
      </c>
      <c r="BO690" s="52"/>
      <c r="BP690" s="52">
        <f t="shared" si="514"/>
        <v>136552</v>
      </c>
      <c r="BQ690" s="52">
        <f>BQ692</f>
        <v>35713</v>
      </c>
      <c r="BR690" s="52">
        <f>BR692</f>
        <v>172265</v>
      </c>
      <c r="BS690" s="52">
        <f>BS692</f>
        <v>216289</v>
      </c>
      <c r="BT690" s="26"/>
      <c r="BU690" s="26"/>
      <c r="BV690" s="26"/>
      <c r="BW690" s="26"/>
    </row>
    <row r="691" spans="1:75" s="27" customFormat="1" ht="16.5" customHeight="1">
      <c r="A691" s="49"/>
      <c r="B691" s="50"/>
      <c r="C691" s="72"/>
      <c r="D691" s="73"/>
      <c r="E691" s="72"/>
      <c r="F691" s="64"/>
      <c r="G691" s="64"/>
      <c r="H691" s="64"/>
      <c r="I691" s="64"/>
      <c r="J691" s="64"/>
      <c r="K691" s="151"/>
      <c r="L691" s="151"/>
      <c r="M691" s="64"/>
      <c r="N691" s="64"/>
      <c r="O691" s="64"/>
      <c r="P691" s="64"/>
      <c r="Q691" s="64"/>
      <c r="R691" s="148"/>
      <c r="S691" s="148"/>
      <c r="T691" s="64"/>
      <c r="U691" s="64"/>
      <c r="V691" s="148"/>
      <c r="W691" s="148"/>
      <c r="X691" s="64"/>
      <c r="Y691" s="64"/>
      <c r="Z691" s="148"/>
      <c r="AA691" s="64"/>
      <c r="AB691" s="64"/>
      <c r="AC691" s="148"/>
      <c r="AD691" s="148"/>
      <c r="AE691" s="148"/>
      <c r="AF691" s="64"/>
      <c r="AG691" s="148"/>
      <c r="AH691" s="64"/>
      <c r="AI691" s="148"/>
      <c r="AJ691" s="148"/>
      <c r="AK691" s="64"/>
      <c r="AL691" s="64"/>
      <c r="AM691" s="64"/>
      <c r="AN691" s="64"/>
      <c r="AO691" s="64"/>
      <c r="AP691" s="64"/>
      <c r="AQ691" s="64"/>
      <c r="AR691" s="64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  <c r="BQ691" s="152"/>
      <c r="BR691" s="148"/>
      <c r="BS691" s="148"/>
      <c r="BT691" s="26"/>
      <c r="BU691" s="26"/>
      <c r="BV691" s="26"/>
      <c r="BW691" s="26"/>
    </row>
    <row r="692" spans="1:75" s="27" customFormat="1" ht="36.75" customHeight="1">
      <c r="A692" s="57" t="s">
        <v>354</v>
      </c>
      <c r="B692" s="58" t="s">
        <v>341</v>
      </c>
      <c r="C692" s="58" t="s">
        <v>130</v>
      </c>
      <c r="D692" s="70"/>
      <c r="E692" s="58"/>
      <c r="F692" s="64"/>
      <c r="G692" s="64"/>
      <c r="H692" s="64"/>
      <c r="I692" s="64"/>
      <c r="J692" s="64"/>
      <c r="K692" s="151"/>
      <c r="L692" s="151"/>
      <c r="M692" s="64"/>
      <c r="N692" s="64"/>
      <c r="O692" s="64"/>
      <c r="P692" s="64"/>
      <c r="Q692" s="64"/>
      <c r="R692" s="148"/>
      <c r="S692" s="148"/>
      <c r="T692" s="64"/>
      <c r="U692" s="64"/>
      <c r="V692" s="148"/>
      <c r="W692" s="148"/>
      <c r="X692" s="64"/>
      <c r="Y692" s="64"/>
      <c r="Z692" s="148"/>
      <c r="AA692" s="64"/>
      <c r="AB692" s="64"/>
      <c r="AC692" s="148"/>
      <c r="AD692" s="148"/>
      <c r="AE692" s="148"/>
      <c r="AF692" s="64"/>
      <c r="AG692" s="148"/>
      <c r="AH692" s="64"/>
      <c r="AI692" s="148"/>
      <c r="AJ692" s="148"/>
      <c r="AK692" s="64"/>
      <c r="AL692" s="64"/>
      <c r="AM692" s="64"/>
      <c r="AN692" s="60">
        <f>AN693</f>
        <v>140348</v>
      </c>
      <c r="AO692" s="60">
        <f>AO693</f>
        <v>140348</v>
      </c>
      <c r="AP692" s="60"/>
      <c r="AQ692" s="60">
        <f>AQ693</f>
        <v>136552</v>
      </c>
      <c r="AR692" s="60">
        <f aca="true" t="shared" si="515" ref="AR692:BC693">AR693</f>
        <v>0</v>
      </c>
      <c r="AS692" s="60">
        <f t="shared" si="515"/>
        <v>0</v>
      </c>
      <c r="AT692" s="60">
        <f t="shared" si="515"/>
        <v>140348</v>
      </c>
      <c r="AU692" s="60">
        <f t="shared" si="515"/>
        <v>136552</v>
      </c>
      <c r="AV692" s="60">
        <f t="shared" si="515"/>
        <v>0</v>
      </c>
      <c r="AW692" s="60">
        <f t="shared" si="515"/>
        <v>0</v>
      </c>
      <c r="AX692" s="60">
        <f t="shared" si="515"/>
        <v>140348</v>
      </c>
      <c r="AY692" s="60">
        <f t="shared" si="515"/>
        <v>136552</v>
      </c>
      <c r="AZ692" s="60">
        <f t="shared" si="515"/>
        <v>0</v>
      </c>
      <c r="BA692" s="60">
        <f t="shared" si="515"/>
        <v>0</v>
      </c>
      <c r="BB692" s="60">
        <f t="shared" si="515"/>
        <v>140348</v>
      </c>
      <c r="BC692" s="60">
        <f t="shared" si="515"/>
        <v>136552</v>
      </c>
      <c r="BD692" s="148"/>
      <c r="BE692" s="148"/>
      <c r="BF692" s="60">
        <f aca="true" t="shared" si="516" ref="BF692:BS693">BF693</f>
        <v>140348</v>
      </c>
      <c r="BG692" s="60">
        <f t="shared" si="516"/>
        <v>136552</v>
      </c>
      <c r="BH692" s="60">
        <f t="shared" si="516"/>
        <v>0</v>
      </c>
      <c r="BI692" s="60">
        <f t="shared" si="516"/>
        <v>0</v>
      </c>
      <c r="BJ692" s="60">
        <f t="shared" si="516"/>
        <v>140348</v>
      </c>
      <c r="BK692" s="60">
        <f t="shared" si="516"/>
        <v>136552</v>
      </c>
      <c r="BL692" s="60">
        <f t="shared" si="516"/>
        <v>0</v>
      </c>
      <c r="BM692" s="60">
        <f t="shared" si="516"/>
        <v>0</v>
      </c>
      <c r="BN692" s="60">
        <f t="shared" si="516"/>
        <v>140348</v>
      </c>
      <c r="BO692" s="60"/>
      <c r="BP692" s="60">
        <f t="shared" si="516"/>
        <v>136552</v>
      </c>
      <c r="BQ692" s="60">
        <f t="shared" si="516"/>
        <v>35713</v>
      </c>
      <c r="BR692" s="60">
        <f t="shared" si="516"/>
        <v>172265</v>
      </c>
      <c r="BS692" s="60">
        <f t="shared" si="516"/>
        <v>216289</v>
      </c>
      <c r="BT692" s="26"/>
      <c r="BU692" s="26"/>
      <c r="BV692" s="26"/>
      <c r="BW692" s="26"/>
    </row>
    <row r="693" spans="1:75" s="27" customFormat="1" ht="39.75" customHeight="1">
      <c r="A693" s="66" t="s">
        <v>25</v>
      </c>
      <c r="B693" s="72" t="s">
        <v>341</v>
      </c>
      <c r="C693" s="72" t="s">
        <v>130</v>
      </c>
      <c r="D693" s="73" t="s">
        <v>26</v>
      </c>
      <c r="E693" s="72"/>
      <c r="F693" s="64"/>
      <c r="G693" s="64"/>
      <c r="H693" s="64"/>
      <c r="I693" s="64"/>
      <c r="J693" s="64"/>
      <c r="K693" s="151"/>
      <c r="L693" s="151"/>
      <c r="M693" s="64"/>
      <c r="N693" s="64"/>
      <c r="O693" s="64"/>
      <c r="P693" s="64"/>
      <c r="Q693" s="64"/>
      <c r="R693" s="148"/>
      <c r="S693" s="148"/>
      <c r="T693" s="64"/>
      <c r="U693" s="64"/>
      <c r="V693" s="148"/>
      <c r="W693" s="148"/>
      <c r="X693" s="64"/>
      <c r="Y693" s="64"/>
      <c r="Z693" s="148"/>
      <c r="AA693" s="64"/>
      <c r="AB693" s="64"/>
      <c r="AC693" s="148"/>
      <c r="AD693" s="148"/>
      <c r="AE693" s="148"/>
      <c r="AF693" s="64"/>
      <c r="AG693" s="148"/>
      <c r="AH693" s="64"/>
      <c r="AI693" s="148"/>
      <c r="AJ693" s="148"/>
      <c r="AK693" s="64"/>
      <c r="AL693" s="64"/>
      <c r="AM693" s="64"/>
      <c r="AN693" s="64">
        <f>AN694</f>
        <v>140348</v>
      </c>
      <c r="AO693" s="64">
        <f>AO694</f>
        <v>140348</v>
      </c>
      <c r="AP693" s="64"/>
      <c r="AQ693" s="64">
        <f>AQ694</f>
        <v>136552</v>
      </c>
      <c r="AR693" s="64">
        <f t="shared" si="515"/>
        <v>0</v>
      </c>
      <c r="AS693" s="64">
        <f t="shared" si="515"/>
        <v>0</v>
      </c>
      <c r="AT693" s="64">
        <f t="shared" si="515"/>
        <v>140348</v>
      </c>
      <c r="AU693" s="64">
        <f t="shared" si="515"/>
        <v>136552</v>
      </c>
      <c r="AV693" s="64">
        <f t="shared" si="515"/>
        <v>0</v>
      </c>
      <c r="AW693" s="64">
        <f t="shared" si="515"/>
        <v>0</v>
      </c>
      <c r="AX693" s="64">
        <f t="shared" si="515"/>
        <v>140348</v>
      </c>
      <c r="AY693" s="64">
        <f t="shared" si="515"/>
        <v>136552</v>
      </c>
      <c r="AZ693" s="64">
        <f t="shared" si="515"/>
        <v>0</v>
      </c>
      <c r="BA693" s="64">
        <f t="shared" si="515"/>
        <v>0</v>
      </c>
      <c r="BB693" s="64">
        <f t="shared" si="515"/>
        <v>140348</v>
      </c>
      <c r="BC693" s="64">
        <f t="shared" si="515"/>
        <v>136552</v>
      </c>
      <c r="BD693" s="148"/>
      <c r="BE693" s="148"/>
      <c r="BF693" s="64">
        <f t="shared" si="516"/>
        <v>140348</v>
      </c>
      <c r="BG693" s="64">
        <f t="shared" si="516"/>
        <v>136552</v>
      </c>
      <c r="BH693" s="64">
        <f t="shared" si="516"/>
        <v>0</v>
      </c>
      <c r="BI693" s="64">
        <f t="shared" si="516"/>
        <v>0</v>
      </c>
      <c r="BJ693" s="64">
        <f t="shared" si="516"/>
        <v>140348</v>
      </c>
      <c r="BK693" s="64">
        <f t="shared" si="516"/>
        <v>136552</v>
      </c>
      <c r="BL693" s="64">
        <f t="shared" si="516"/>
        <v>0</v>
      </c>
      <c r="BM693" s="64">
        <f t="shared" si="516"/>
        <v>0</v>
      </c>
      <c r="BN693" s="64">
        <f t="shared" si="516"/>
        <v>140348</v>
      </c>
      <c r="BO693" s="64"/>
      <c r="BP693" s="64">
        <f t="shared" si="516"/>
        <v>136552</v>
      </c>
      <c r="BQ693" s="64">
        <f t="shared" si="516"/>
        <v>35713</v>
      </c>
      <c r="BR693" s="64">
        <f t="shared" si="516"/>
        <v>172265</v>
      </c>
      <c r="BS693" s="64">
        <f t="shared" si="516"/>
        <v>216289</v>
      </c>
      <c r="BT693" s="26"/>
      <c r="BU693" s="26"/>
      <c r="BV693" s="26"/>
      <c r="BW693" s="26"/>
    </row>
    <row r="694" spans="1:75" s="27" customFormat="1" ht="24.75" customHeight="1">
      <c r="A694" s="66" t="s">
        <v>143</v>
      </c>
      <c r="B694" s="72" t="s">
        <v>341</v>
      </c>
      <c r="C694" s="72" t="s">
        <v>130</v>
      </c>
      <c r="D694" s="73" t="s">
        <v>26</v>
      </c>
      <c r="E694" s="72" t="s">
        <v>20</v>
      </c>
      <c r="F694" s="64"/>
      <c r="G694" s="64"/>
      <c r="H694" s="64"/>
      <c r="I694" s="64"/>
      <c r="J694" s="64"/>
      <c r="K694" s="151"/>
      <c r="L694" s="151"/>
      <c r="M694" s="64"/>
      <c r="N694" s="64"/>
      <c r="O694" s="64"/>
      <c r="P694" s="64"/>
      <c r="Q694" s="64"/>
      <c r="R694" s="148"/>
      <c r="S694" s="148"/>
      <c r="T694" s="64"/>
      <c r="U694" s="64"/>
      <c r="V694" s="148"/>
      <c r="W694" s="148"/>
      <c r="X694" s="64"/>
      <c r="Y694" s="64"/>
      <c r="Z694" s="148"/>
      <c r="AA694" s="64"/>
      <c r="AB694" s="64"/>
      <c r="AC694" s="148"/>
      <c r="AD694" s="148"/>
      <c r="AE694" s="148"/>
      <c r="AF694" s="64"/>
      <c r="AG694" s="148"/>
      <c r="AH694" s="64"/>
      <c r="AI694" s="148"/>
      <c r="AJ694" s="148"/>
      <c r="AK694" s="64"/>
      <c r="AL694" s="64"/>
      <c r="AM694" s="64"/>
      <c r="AN694" s="64">
        <f>AO694-AM694</f>
        <v>140348</v>
      </c>
      <c r="AO694" s="64">
        <v>140348</v>
      </c>
      <c r="AP694" s="64"/>
      <c r="AQ694" s="64">
        <v>136552</v>
      </c>
      <c r="AR694" s="64"/>
      <c r="AS694" s="148"/>
      <c r="AT694" s="64">
        <f>AO694+AR694</f>
        <v>140348</v>
      </c>
      <c r="AU694" s="64">
        <f>AQ694+AS694</f>
        <v>136552</v>
      </c>
      <c r="AV694" s="148"/>
      <c r="AW694" s="148"/>
      <c r="AX694" s="64">
        <f>AT694+AV694</f>
        <v>140348</v>
      </c>
      <c r="AY694" s="64">
        <f>AU694</f>
        <v>136552</v>
      </c>
      <c r="AZ694" s="148"/>
      <c r="BA694" s="148"/>
      <c r="BB694" s="64">
        <f>AX694+AZ694</f>
        <v>140348</v>
      </c>
      <c r="BC694" s="64">
        <f>AY694+BA694</f>
        <v>136552</v>
      </c>
      <c r="BD694" s="148"/>
      <c r="BE694" s="148"/>
      <c r="BF694" s="64">
        <f>BB694+BD694</f>
        <v>140348</v>
      </c>
      <c r="BG694" s="64">
        <f>BC694+BE694</f>
        <v>136552</v>
      </c>
      <c r="BH694" s="148"/>
      <c r="BI694" s="148"/>
      <c r="BJ694" s="64">
        <f>BB694+BH694</f>
        <v>140348</v>
      </c>
      <c r="BK694" s="64">
        <f>BC694+BI694</f>
        <v>136552</v>
      </c>
      <c r="BL694" s="148"/>
      <c r="BM694" s="148"/>
      <c r="BN694" s="64">
        <f>BJ694+BL694</f>
        <v>140348</v>
      </c>
      <c r="BO694" s="64"/>
      <c r="BP694" s="64">
        <f>BK694+BM694</f>
        <v>136552</v>
      </c>
      <c r="BQ694" s="64">
        <f>BR694-BP694</f>
        <v>35713</v>
      </c>
      <c r="BR694" s="64">
        <v>172265</v>
      </c>
      <c r="BS694" s="64">
        <v>216289</v>
      </c>
      <c r="BT694" s="26"/>
      <c r="BU694" s="26"/>
      <c r="BV694" s="26"/>
      <c r="BW694" s="26"/>
    </row>
    <row r="695" spans="1:75" s="27" customFormat="1" ht="15.75" customHeight="1">
      <c r="A695" s="66"/>
      <c r="B695" s="72"/>
      <c r="C695" s="72"/>
      <c r="D695" s="73"/>
      <c r="E695" s="72"/>
      <c r="F695" s="64"/>
      <c r="G695" s="64"/>
      <c r="H695" s="64"/>
      <c r="I695" s="64"/>
      <c r="J695" s="64"/>
      <c r="K695" s="151"/>
      <c r="L695" s="151"/>
      <c r="M695" s="64"/>
      <c r="N695" s="64"/>
      <c r="O695" s="64"/>
      <c r="P695" s="64"/>
      <c r="Q695" s="64"/>
      <c r="R695" s="148"/>
      <c r="S695" s="148"/>
      <c r="T695" s="64"/>
      <c r="U695" s="64"/>
      <c r="V695" s="148"/>
      <c r="W695" s="148"/>
      <c r="X695" s="64"/>
      <c r="Y695" s="64"/>
      <c r="Z695" s="148"/>
      <c r="AA695" s="64"/>
      <c r="AB695" s="64"/>
      <c r="AC695" s="148"/>
      <c r="AD695" s="148"/>
      <c r="AE695" s="148"/>
      <c r="AF695" s="64"/>
      <c r="AG695" s="148"/>
      <c r="AH695" s="64"/>
      <c r="AI695" s="148"/>
      <c r="AJ695" s="148"/>
      <c r="AK695" s="64"/>
      <c r="AL695" s="64"/>
      <c r="AM695" s="64"/>
      <c r="AN695" s="64"/>
      <c r="AO695" s="67"/>
      <c r="AP695" s="67"/>
      <c r="AQ695" s="67"/>
      <c r="AR695" s="67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  <c r="BQ695" s="152"/>
      <c r="BR695" s="148"/>
      <c r="BS695" s="148"/>
      <c r="BT695" s="26"/>
      <c r="BU695" s="26"/>
      <c r="BV695" s="26"/>
      <c r="BW695" s="26"/>
    </row>
    <row r="696" spans="1:75" s="27" customFormat="1" ht="19.5" customHeight="1">
      <c r="A696" s="57" t="s">
        <v>472</v>
      </c>
      <c r="B696" s="72"/>
      <c r="C696" s="72"/>
      <c r="D696" s="73"/>
      <c r="E696" s="72"/>
      <c r="F696" s="60">
        <v>430993</v>
      </c>
      <c r="G696" s="60">
        <f>H696-F696</f>
        <v>-207037</v>
      </c>
      <c r="H696" s="60">
        <v>223956</v>
      </c>
      <c r="I696" s="60"/>
      <c r="J696" s="60">
        <v>460000</v>
      </c>
      <c r="K696" s="151"/>
      <c r="L696" s="151"/>
      <c r="M696" s="60">
        <v>460000</v>
      </c>
      <c r="N696" s="60">
        <f>O696-M696</f>
        <v>-213694</v>
      </c>
      <c r="O696" s="60">
        <v>246306</v>
      </c>
      <c r="P696" s="60"/>
      <c r="Q696" s="60">
        <v>284324</v>
      </c>
      <c r="R696" s="60"/>
      <c r="S696" s="60"/>
      <c r="T696" s="60">
        <v>246306</v>
      </c>
      <c r="U696" s="60">
        <v>284324</v>
      </c>
      <c r="V696" s="148"/>
      <c r="W696" s="148"/>
      <c r="X696" s="60">
        <f>T696+V696</f>
        <v>246306</v>
      </c>
      <c r="Y696" s="60">
        <f>U696+W696</f>
        <v>284324</v>
      </c>
      <c r="Z696" s="60">
        <f>-7021-1500</f>
        <v>-8521</v>
      </c>
      <c r="AA696" s="60">
        <f>X696+Z696</f>
        <v>237785</v>
      </c>
      <c r="AB696" s="60">
        <f>Y696</f>
        <v>284324</v>
      </c>
      <c r="AC696" s="60"/>
      <c r="AD696" s="60"/>
      <c r="AE696" s="60"/>
      <c r="AF696" s="60">
        <f>AA696+AC696</f>
        <v>237785</v>
      </c>
      <c r="AG696" s="60"/>
      <c r="AH696" s="60">
        <f>AB696</f>
        <v>284324</v>
      </c>
      <c r="AI696" s="60">
        <v>-47380</v>
      </c>
      <c r="AJ696" s="60">
        <v>-6263</v>
      </c>
      <c r="AK696" s="60">
        <f>AF696+AI696</f>
        <v>190405</v>
      </c>
      <c r="AL696" s="60">
        <f>AG696</f>
        <v>0</v>
      </c>
      <c r="AM696" s="60">
        <f>AH696+AJ696</f>
        <v>278061</v>
      </c>
      <c r="AN696" s="60">
        <f>AO696-AM696</f>
        <v>272051</v>
      </c>
      <c r="AO696" s="60">
        <v>550112</v>
      </c>
      <c r="AP696" s="60"/>
      <c r="AQ696" s="60">
        <v>517213</v>
      </c>
      <c r="AR696" s="60">
        <v>-70808</v>
      </c>
      <c r="AS696" s="148"/>
      <c r="AT696" s="60">
        <f>AO696+AR696</f>
        <v>479304</v>
      </c>
      <c r="AU696" s="60">
        <f>AQ696+AS696</f>
        <v>517213</v>
      </c>
      <c r="AV696" s="85">
        <v>603</v>
      </c>
      <c r="AW696" s="85">
        <v>603</v>
      </c>
      <c r="AX696" s="60">
        <f>AT696+AV696</f>
        <v>479907</v>
      </c>
      <c r="AY696" s="60">
        <f>AU696+AW696</f>
        <v>517816</v>
      </c>
      <c r="AZ696" s="148">
        <v>-50000</v>
      </c>
      <c r="BA696" s="148"/>
      <c r="BB696" s="60">
        <f>AX696+AZ696</f>
        <v>429907</v>
      </c>
      <c r="BC696" s="60">
        <f>AY696+BA696</f>
        <v>517816</v>
      </c>
      <c r="BD696" s="148"/>
      <c r="BE696" s="148"/>
      <c r="BF696" s="60">
        <f>BB696+BD696</f>
        <v>429907</v>
      </c>
      <c r="BG696" s="60">
        <f>BC696+BE696</f>
        <v>517816</v>
      </c>
      <c r="BH696" s="60">
        <f>5452-6500</f>
        <v>-1048</v>
      </c>
      <c r="BI696" s="60">
        <f>17134-2400</f>
        <v>14734</v>
      </c>
      <c r="BJ696" s="60">
        <f>BB696+BH696</f>
        <v>428859</v>
      </c>
      <c r="BK696" s="60">
        <f>BC696+BI696</f>
        <v>532550</v>
      </c>
      <c r="BL696" s="60"/>
      <c r="BM696" s="60"/>
      <c r="BN696" s="60">
        <f>BJ696+BL696</f>
        <v>428859</v>
      </c>
      <c r="BO696" s="60"/>
      <c r="BP696" s="60">
        <f>BK696+BM696</f>
        <v>532550</v>
      </c>
      <c r="BQ696" s="60">
        <f>BR696-BP696</f>
        <v>-350099</v>
      </c>
      <c r="BR696" s="60">
        <v>182451</v>
      </c>
      <c r="BS696" s="60">
        <v>379290</v>
      </c>
      <c r="BT696" s="26"/>
      <c r="BU696" s="26"/>
      <c r="BV696" s="26"/>
      <c r="BW696" s="26"/>
    </row>
    <row r="697" spans="1:71" ht="15.75">
      <c r="A697" s="41"/>
      <c r="B697" s="42"/>
      <c r="C697" s="42"/>
      <c r="D697" s="43"/>
      <c r="E697" s="42"/>
      <c r="F697" s="44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46"/>
      <c r="BN697" s="46"/>
      <c r="BO697" s="46"/>
      <c r="BP697" s="46"/>
      <c r="BQ697" s="48"/>
      <c r="BR697" s="46"/>
      <c r="BS697" s="46"/>
    </row>
    <row r="698" spans="1:75" s="8" customFormat="1" ht="25.5" customHeight="1">
      <c r="A698" s="49" t="s">
        <v>121</v>
      </c>
      <c r="B698" s="50"/>
      <c r="C698" s="50"/>
      <c r="D698" s="51"/>
      <c r="E698" s="50"/>
      <c r="F698" s="52" t="e">
        <f aca="true" t="shared" si="517" ref="F698:AD698">F16+F89+F115+F199+F305+F320+F444+F501+F575+F696</f>
        <v>#REF!</v>
      </c>
      <c r="G698" s="52" t="e">
        <f t="shared" si="517"/>
        <v>#REF!</v>
      </c>
      <c r="H698" s="52" t="e">
        <f t="shared" si="517"/>
        <v>#REF!</v>
      </c>
      <c r="I698" s="52" t="e">
        <f t="shared" si="517"/>
        <v>#REF!</v>
      </c>
      <c r="J698" s="52" t="e">
        <f t="shared" si="517"/>
        <v>#REF!</v>
      </c>
      <c r="K698" s="52" t="e">
        <f t="shared" si="517"/>
        <v>#REF!</v>
      </c>
      <c r="L698" s="52" t="e">
        <f t="shared" si="517"/>
        <v>#REF!</v>
      </c>
      <c r="M698" s="52" t="e">
        <f t="shared" si="517"/>
        <v>#REF!</v>
      </c>
      <c r="N698" s="52" t="e">
        <f t="shared" si="517"/>
        <v>#REF!</v>
      </c>
      <c r="O698" s="52" t="e">
        <f t="shared" si="517"/>
        <v>#REF!</v>
      </c>
      <c r="P698" s="52" t="e">
        <f t="shared" si="517"/>
        <v>#REF!</v>
      </c>
      <c r="Q698" s="52" t="e">
        <f t="shared" si="517"/>
        <v>#REF!</v>
      </c>
      <c r="R698" s="52" t="e">
        <f t="shared" si="517"/>
        <v>#REF!</v>
      </c>
      <c r="S698" s="52" t="e">
        <f t="shared" si="517"/>
        <v>#REF!</v>
      </c>
      <c r="T698" s="52" t="e">
        <f t="shared" si="517"/>
        <v>#REF!</v>
      </c>
      <c r="U698" s="52" t="e">
        <f t="shared" si="517"/>
        <v>#REF!</v>
      </c>
      <c r="V698" s="52" t="e">
        <f t="shared" si="517"/>
        <v>#REF!</v>
      </c>
      <c r="W698" s="52" t="e">
        <f t="shared" si="517"/>
        <v>#REF!</v>
      </c>
      <c r="X698" s="52" t="e">
        <f t="shared" si="517"/>
        <v>#REF!</v>
      </c>
      <c r="Y698" s="52" t="e">
        <f t="shared" si="517"/>
        <v>#REF!</v>
      </c>
      <c r="Z698" s="52" t="e">
        <f t="shared" si="517"/>
        <v>#REF!</v>
      </c>
      <c r="AA698" s="52" t="e">
        <f t="shared" si="517"/>
        <v>#REF!</v>
      </c>
      <c r="AB698" s="52" t="e">
        <f t="shared" si="517"/>
        <v>#REF!</v>
      </c>
      <c r="AC698" s="52" t="e">
        <f t="shared" si="517"/>
        <v>#REF!</v>
      </c>
      <c r="AD698" s="52" t="e">
        <f t="shared" si="517"/>
        <v>#REF!</v>
      </c>
      <c r="AE698" s="52"/>
      <c r="AF698" s="52" t="e">
        <f aca="true" t="shared" si="518" ref="AF698:AM698">AF16+AF89+AF115+AF199+AF305+AF320+AF444+AF501+AF575+AF696</f>
        <v>#REF!</v>
      </c>
      <c r="AG698" s="52" t="e">
        <f t="shared" si="518"/>
        <v>#REF!</v>
      </c>
      <c r="AH698" s="52" t="e">
        <f t="shared" si="518"/>
        <v>#REF!</v>
      </c>
      <c r="AI698" s="52" t="e">
        <f t="shared" si="518"/>
        <v>#REF!</v>
      </c>
      <c r="AJ698" s="52" t="e">
        <f t="shared" si="518"/>
        <v>#REF!</v>
      </c>
      <c r="AK698" s="52" t="e">
        <f t="shared" si="518"/>
        <v>#REF!</v>
      </c>
      <c r="AL698" s="52" t="e">
        <f t="shared" si="518"/>
        <v>#REF!</v>
      </c>
      <c r="AM698" s="52" t="e">
        <f t="shared" si="518"/>
        <v>#REF!</v>
      </c>
      <c r="AN698" s="52" t="e">
        <f>AN16+AN89+AN115+AN199+AN305+AN320+AN444+AN501+AN575+AN696+AN690+AN655+AN673</f>
        <v>#REF!</v>
      </c>
      <c r="AO698" s="52" t="e">
        <f>AO16+AO89+AO115+AO199+AO305+AO320+AO444+AO501+AO575+AO696+AO690+AO655+AO673</f>
        <v>#REF!</v>
      </c>
      <c r="AP698" s="52" t="e">
        <f>AP16+AP89+AP115+AP199+AP305+AP320+AP444+AP501+AP575+AP696+AP690+AP655+AP673</f>
        <v>#REF!</v>
      </c>
      <c r="AQ698" s="52" t="e">
        <f>AQ16+AQ89+AQ115+AQ199+AQ305+AQ320+AQ444+AQ501+AQ575+AQ696+AQ690+AQ655+AQ673</f>
        <v>#REF!</v>
      </c>
      <c r="AR698" s="52"/>
      <c r="AS698" s="52" t="e">
        <f aca="true" t="shared" si="519" ref="AS698:BC698">AS16+AS89+AS115+AS199+AS305+AS320+AS444+AS501+AS575+AS696+AS690+AS655+AS673</f>
        <v>#REF!</v>
      </c>
      <c r="AT698" s="52" t="e">
        <f t="shared" si="519"/>
        <v>#REF!</v>
      </c>
      <c r="AU698" s="52" t="e">
        <f t="shared" si="519"/>
        <v>#REF!</v>
      </c>
      <c r="AV698" s="52" t="e">
        <f t="shared" si="519"/>
        <v>#REF!</v>
      </c>
      <c r="AW698" s="52" t="e">
        <f t="shared" si="519"/>
        <v>#REF!</v>
      </c>
      <c r="AX698" s="52" t="e">
        <f t="shared" si="519"/>
        <v>#REF!</v>
      </c>
      <c r="AY698" s="52" t="e">
        <f t="shared" si="519"/>
        <v>#REF!</v>
      </c>
      <c r="AZ698" s="52" t="e">
        <f t="shared" si="519"/>
        <v>#REF!</v>
      </c>
      <c r="BA698" s="52" t="e">
        <f t="shared" si="519"/>
        <v>#REF!</v>
      </c>
      <c r="BB698" s="52" t="e">
        <f t="shared" si="519"/>
        <v>#REF!</v>
      </c>
      <c r="BC698" s="52" t="e">
        <f t="shared" si="519"/>
        <v>#REF!</v>
      </c>
      <c r="BD698" s="53"/>
      <c r="BE698" s="53"/>
      <c r="BF698" s="52" t="e">
        <f aca="true" t="shared" si="520" ref="BF698:BS698">BF16+BF89+BF115+BF199+BF305+BF320+BF444+BF501+BF575+BF696+BF690+BF655+BF673</f>
        <v>#REF!</v>
      </c>
      <c r="BG698" s="52" t="e">
        <f t="shared" si="520"/>
        <v>#REF!</v>
      </c>
      <c r="BH698" s="52" t="e">
        <f t="shared" si="520"/>
        <v>#REF!</v>
      </c>
      <c r="BI698" s="52" t="e">
        <f t="shared" si="520"/>
        <v>#REF!</v>
      </c>
      <c r="BJ698" s="52" t="e">
        <f t="shared" si="520"/>
        <v>#REF!</v>
      </c>
      <c r="BK698" s="52" t="e">
        <f t="shared" si="520"/>
        <v>#REF!</v>
      </c>
      <c r="BL698" s="52" t="e">
        <f t="shared" si="520"/>
        <v>#REF!</v>
      </c>
      <c r="BM698" s="52" t="e">
        <f t="shared" si="520"/>
        <v>#REF!</v>
      </c>
      <c r="BN698" s="52">
        <f t="shared" si="520"/>
        <v>6436734</v>
      </c>
      <c r="BO698" s="52">
        <f t="shared" si="520"/>
        <v>70511</v>
      </c>
      <c r="BP698" s="52">
        <f t="shared" si="520"/>
        <v>6387811</v>
      </c>
      <c r="BQ698" s="52">
        <f t="shared" si="520"/>
        <v>910220</v>
      </c>
      <c r="BR698" s="52">
        <f t="shared" si="520"/>
        <v>7298031</v>
      </c>
      <c r="BS698" s="52">
        <f t="shared" si="520"/>
        <v>7585790</v>
      </c>
      <c r="BT698" s="7"/>
      <c r="BU698" s="7"/>
      <c r="BV698" s="7"/>
      <c r="BW698" s="7"/>
    </row>
    <row r="699" spans="1:5" ht="51" customHeight="1">
      <c r="A699" s="28"/>
      <c r="B699" s="29"/>
      <c r="C699" s="29"/>
      <c r="D699" s="30"/>
      <c r="E699" s="29"/>
    </row>
    <row r="700" spans="1:75" s="156" customFormat="1" ht="21" customHeight="1">
      <c r="A700" s="202" t="s">
        <v>301</v>
      </c>
      <c r="B700" s="202"/>
      <c r="C700" s="202"/>
      <c r="D700" s="153"/>
      <c r="E700" s="205"/>
      <c r="F700" s="205"/>
      <c r="G700" s="205"/>
      <c r="H700" s="205"/>
      <c r="I700" s="205"/>
      <c r="J700" s="205"/>
      <c r="K700" s="205"/>
      <c r="L700" s="205"/>
      <c r="M700" s="205"/>
      <c r="N700" s="205"/>
      <c r="O700" s="205"/>
      <c r="P700" s="154"/>
      <c r="Q700" s="154"/>
      <c r="R700" s="154"/>
      <c r="S700" s="154"/>
      <c r="T700" s="154"/>
      <c r="U700" s="154"/>
      <c r="V700" s="154"/>
      <c r="W700" s="154"/>
      <c r="X700" s="154"/>
      <c r="Y700" s="154"/>
      <c r="Z700" s="154"/>
      <c r="AA700" s="154"/>
      <c r="AB700" s="154"/>
      <c r="AC700" s="154"/>
      <c r="AD700" s="154"/>
      <c r="AE700" s="154"/>
      <c r="AF700" s="154"/>
      <c r="AG700" s="154"/>
      <c r="AH700" s="154"/>
      <c r="AI700" s="154"/>
      <c r="AJ700" s="154"/>
      <c r="AK700" s="154"/>
      <c r="AL700" s="154"/>
      <c r="AM700" s="154"/>
      <c r="AN700" s="154"/>
      <c r="AO700" s="154"/>
      <c r="AP700" s="154"/>
      <c r="AQ700" s="154"/>
      <c r="AR700" s="154"/>
      <c r="AS700" s="154"/>
      <c r="AT700" s="154"/>
      <c r="AU700" s="154"/>
      <c r="AV700" s="154"/>
      <c r="AW700" s="154"/>
      <c r="AX700" s="154"/>
      <c r="AY700" s="154"/>
      <c r="AZ700" s="154"/>
      <c r="BA700" s="154"/>
      <c r="BB700" s="154"/>
      <c r="BC700" s="154"/>
      <c r="BD700" s="154"/>
      <c r="BE700" s="154"/>
      <c r="BF700" s="154"/>
      <c r="BG700" s="154"/>
      <c r="BH700" s="154"/>
      <c r="BI700" s="154"/>
      <c r="BJ700" s="154"/>
      <c r="BK700" s="154"/>
      <c r="BL700" s="154"/>
      <c r="BM700" s="154"/>
      <c r="BN700" s="154"/>
      <c r="BO700" s="154"/>
      <c r="BP700" s="154"/>
      <c r="BQ700" s="155"/>
      <c r="BR700" s="154"/>
      <c r="BS700" s="154"/>
      <c r="BT700" s="154"/>
      <c r="BU700" s="154"/>
      <c r="BV700" s="154"/>
      <c r="BW700" s="154"/>
    </row>
    <row r="701" spans="1:75" s="156" customFormat="1" ht="23.25">
      <c r="A701" s="157" t="s">
        <v>237</v>
      </c>
      <c r="B701" s="158"/>
      <c r="C701" s="158"/>
      <c r="D701" s="155"/>
      <c r="E701" s="159"/>
      <c r="F701" s="159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  <c r="AA701" s="159"/>
      <c r="AB701" s="159"/>
      <c r="AC701" s="160"/>
      <c r="AD701" s="160"/>
      <c r="AE701" s="160"/>
      <c r="AF701" s="160"/>
      <c r="AG701" s="214" t="s">
        <v>302</v>
      </c>
      <c r="AH701" s="214"/>
      <c r="AI701" s="214"/>
      <c r="AJ701" s="214"/>
      <c r="AK701" s="214"/>
      <c r="AL701" s="214"/>
      <c r="AM701" s="214"/>
      <c r="AN701" s="214"/>
      <c r="AO701" s="214"/>
      <c r="AP701" s="214"/>
      <c r="AQ701" s="214"/>
      <c r="AR701" s="214"/>
      <c r="AS701" s="214"/>
      <c r="AT701" s="214"/>
      <c r="AU701" s="214"/>
      <c r="AV701" s="214"/>
      <c r="AW701" s="214"/>
      <c r="AX701" s="214"/>
      <c r="AY701" s="214"/>
      <c r="AZ701" s="214"/>
      <c r="BA701" s="214"/>
      <c r="BB701" s="214"/>
      <c r="BC701" s="214"/>
      <c r="BD701" s="214"/>
      <c r="BE701" s="214"/>
      <c r="BF701" s="214"/>
      <c r="BG701" s="214"/>
      <c r="BH701" s="214"/>
      <c r="BI701" s="214"/>
      <c r="BJ701" s="214"/>
      <c r="BK701" s="214"/>
      <c r="BL701" s="214"/>
      <c r="BM701" s="214"/>
      <c r="BN701" s="214"/>
      <c r="BO701" s="214"/>
      <c r="BP701" s="214"/>
      <c r="BQ701" s="214"/>
      <c r="BR701" s="214"/>
      <c r="BS701" s="214"/>
      <c r="BT701" s="154"/>
      <c r="BU701" s="154"/>
      <c r="BV701" s="154"/>
      <c r="BW701" s="154"/>
    </row>
    <row r="702" ht="16.5" customHeight="1"/>
    <row r="703" spans="13:32" ht="17.25" customHeight="1">
      <c r="M703" s="6" t="e">
        <f>M698-M696</f>
        <v>#REF!</v>
      </c>
      <c r="N703" s="6"/>
      <c r="O703" s="6"/>
      <c r="P703" s="6" t="e">
        <f>P698-P696</f>
        <v>#REF!</v>
      </c>
      <c r="Q703" s="6"/>
      <c r="AF703" s="6" t="e">
        <f>AA698+AC698</f>
        <v>#REF!</v>
      </c>
    </row>
    <row r="704" ht="18.75" customHeight="1"/>
    <row r="705" ht="17.25" customHeight="1">
      <c r="A705" s="31"/>
    </row>
    <row r="706" spans="2:5" ht="15">
      <c r="B706" s="32"/>
      <c r="C706" s="32"/>
      <c r="D706" s="33"/>
      <c r="E706" s="32"/>
    </row>
    <row r="708" ht="16.5" customHeight="1"/>
  </sheetData>
  <sheetProtection/>
  <mergeCells count="106">
    <mergeCell ref="AG701:BS701"/>
    <mergeCell ref="BH11:BI11"/>
    <mergeCell ref="BJ11:BK11"/>
    <mergeCell ref="A6:BS8"/>
    <mergeCell ref="AD11:AD14"/>
    <mergeCell ref="AQ12:AQ14"/>
    <mergeCell ref="AZ11:BA11"/>
    <mergeCell ref="AT11:AU11"/>
    <mergeCell ref="BF11:BG11"/>
    <mergeCell ref="BA12:BA14"/>
    <mergeCell ref="BD11:BE11"/>
    <mergeCell ref="BD12:BD14"/>
    <mergeCell ref="BE12:BE14"/>
    <mergeCell ref="BB11:BC11"/>
    <mergeCell ref="BB12:BB14"/>
    <mergeCell ref="BC12:BC14"/>
    <mergeCell ref="AE11:AE14"/>
    <mergeCell ref="AI11:AI14"/>
    <mergeCell ref="AK11:AM11"/>
    <mergeCell ref="AK12:AL12"/>
    <mergeCell ref="AM12:AM14"/>
    <mergeCell ref="AG13:AG14"/>
    <mergeCell ref="AL13:AL14"/>
    <mergeCell ref="AK13:AK14"/>
    <mergeCell ref="AH12:AH14"/>
    <mergeCell ref="AF12:AG12"/>
    <mergeCell ref="AR11:AR14"/>
    <mergeCell ref="AV11:AV14"/>
    <mergeCell ref="AT12:AT14"/>
    <mergeCell ref="AU12:AU14"/>
    <mergeCell ref="AS11:AS14"/>
    <mergeCell ref="P12:P14"/>
    <mergeCell ref="Y12:Y14"/>
    <mergeCell ref="AJ11:AJ14"/>
    <mergeCell ref="AC11:AC14"/>
    <mergeCell ref="AF11:AH11"/>
    <mergeCell ref="AF13:AF14"/>
    <mergeCell ref="T11:U11"/>
    <mergeCell ref="N11:Q11"/>
    <mergeCell ref="I12:I14"/>
    <mergeCell ref="K12:K14"/>
    <mergeCell ref="AA12:AA14"/>
    <mergeCell ref="AB12:AB14"/>
    <mergeCell ref="Q12:Q14"/>
    <mergeCell ref="U12:U14"/>
    <mergeCell ref="T12:T14"/>
    <mergeCell ref="R12:R14"/>
    <mergeCell ref="S12:S14"/>
    <mergeCell ref="O12:O14"/>
    <mergeCell ref="A700:C700"/>
    <mergeCell ref="D11:D14"/>
    <mergeCell ref="A11:A14"/>
    <mergeCell ref="B11:B14"/>
    <mergeCell ref="C11:C14"/>
    <mergeCell ref="E700:O700"/>
    <mergeCell ref="F11:F14"/>
    <mergeCell ref="G11:I11"/>
    <mergeCell ref="E11:E14"/>
    <mergeCell ref="J11:J14"/>
    <mergeCell ref="G12:G14"/>
    <mergeCell ref="L12:L14"/>
    <mergeCell ref="N12:N14"/>
    <mergeCell ref="M11:M14"/>
    <mergeCell ref="H12:H14"/>
    <mergeCell ref="K11:L11"/>
    <mergeCell ref="Z11:Z14"/>
    <mergeCell ref="V12:V14"/>
    <mergeCell ref="W12:W14"/>
    <mergeCell ref="X12:X14"/>
    <mergeCell ref="X11:Y11"/>
    <mergeCell ref="V11:W11"/>
    <mergeCell ref="R11:S11"/>
    <mergeCell ref="AA11:AB11"/>
    <mergeCell ref="AG1:BP1"/>
    <mergeCell ref="AG2:BP2"/>
    <mergeCell ref="AF3:BP3"/>
    <mergeCell ref="AW11:AW14"/>
    <mergeCell ref="BG12:BG14"/>
    <mergeCell ref="AN11:AQ11"/>
    <mergeCell ref="AN12:AN14"/>
    <mergeCell ref="AO12:AO14"/>
    <mergeCell ref="AP12:AP14"/>
    <mergeCell ref="BN11:BP11"/>
    <mergeCell ref="BP12:BP14"/>
    <mergeCell ref="BL12:BL14"/>
    <mergeCell ref="BM12:BM14"/>
    <mergeCell ref="BL11:BM11"/>
    <mergeCell ref="AX11:AY11"/>
    <mergeCell ref="AX12:AX14"/>
    <mergeCell ref="AY12:AY14"/>
    <mergeCell ref="BN13:BN14"/>
    <mergeCell ref="BO13:BO14"/>
    <mergeCell ref="BH12:BH14"/>
    <mergeCell ref="BI12:BI14"/>
    <mergeCell ref="BJ12:BJ14"/>
    <mergeCell ref="BK12:BK14"/>
    <mergeCell ref="AZ12:AZ14"/>
    <mergeCell ref="BF12:BF14"/>
    <mergeCell ref="BN12:BO12"/>
    <mergeCell ref="BQ4:BS4"/>
    <mergeCell ref="BR2:BS2"/>
    <mergeCell ref="BR3:BS3"/>
    <mergeCell ref="BR12:BR14"/>
    <mergeCell ref="BS12:BS14"/>
    <mergeCell ref="BQ11:BS11"/>
    <mergeCell ref="BQ12:BQ14"/>
  </mergeCells>
  <printOptions/>
  <pageMargins left="0.8267716535433072" right="0.1968503937007874" top="0.2755905511811024" bottom="0.2362204724409449" header="0.2755905511811024" footer="0.2362204724409449"/>
  <pageSetup fitToHeight="33" horizontalDpi="600" verticalDpi="600" orientation="portrait" paperSize="9" scale="75" r:id="rId1"/>
  <rowBreaks count="33" manualBreakCount="33">
    <brk id="33" max="70" man="1"/>
    <brk id="64" max="70" man="1"/>
    <brk id="77" max="70" man="1"/>
    <brk id="96" max="70" man="1"/>
    <brk id="129" max="70" man="1"/>
    <brk id="141" max="70" man="1"/>
    <brk id="168" max="70" man="1"/>
    <brk id="191" max="70" man="1"/>
    <brk id="211" max="70" man="1"/>
    <brk id="226" max="70" man="1"/>
    <brk id="235" max="70" man="1"/>
    <brk id="251" max="70" man="1"/>
    <brk id="258" max="70" man="1"/>
    <brk id="266" max="70" man="1"/>
    <brk id="304" max="70" man="1"/>
    <brk id="335" max="70" man="1"/>
    <brk id="353" max="70" man="1"/>
    <brk id="369" max="70" man="1"/>
    <brk id="405" max="70" man="1"/>
    <brk id="420" max="70" man="1"/>
    <brk id="437" max="70" man="1"/>
    <brk id="456" max="70" man="1"/>
    <brk id="469" max="70" man="1"/>
    <brk id="484" max="70" man="1"/>
    <brk id="503" max="70" man="1"/>
    <brk id="521" max="70" man="1"/>
    <brk id="557" max="70" man="1"/>
    <brk id="589" max="70" man="1"/>
    <brk id="610" max="70" man="1"/>
    <brk id="634" max="70" man="1"/>
    <brk id="645" max="70" man="1"/>
    <brk id="660" max="70" man="1"/>
    <brk id="688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2011-12-15T13:34:56Z</cp:lastPrinted>
  <dcterms:created xsi:type="dcterms:W3CDTF">2007-01-25T06:11:58Z</dcterms:created>
  <dcterms:modified xsi:type="dcterms:W3CDTF">2011-12-15T13:36:57Z</dcterms:modified>
  <cp:category/>
  <cp:version/>
  <cp:contentType/>
  <cp:contentStatus/>
</cp:coreProperties>
</file>