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'Лист1'!$A$1:$AE$35</definedName>
  </definedNames>
  <calcPr fullCalcOnLoad="1"/>
</workbook>
</file>

<file path=xl/sharedStrings.xml><?xml version="1.0" encoding="utf-8"?>
<sst xmlns="http://schemas.openxmlformats.org/spreadsheetml/2006/main" count="53" uniqueCount="43">
  <si>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</si>
  <si>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</si>
  <si>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</si>
  <si>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Наименование программы</t>
  </si>
  <si>
    <t>ИТОГО:</t>
  </si>
  <si>
    <t>Перечень долгосрочных целевых программ, подлежащих финансированию из бюджета городского округа Тольятти, на 2011 год и плановый период 2012 и 2013 годов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</si>
  <si>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</si>
  <si>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</si>
  <si>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</si>
  <si>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</si>
  <si>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</si>
  <si>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</si>
  <si>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</si>
  <si>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</si>
  <si>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А.И.Зверев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</si>
  <si>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</si>
  <si>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</si>
  <si>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«Развитие туризма на территории городского округа Тольятти на 2011-2013гг.»</t>
  </si>
  <si>
    <t>Сумма (тыс. руб.)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</si>
  <si>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</si>
  <si>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01.06.</t>
  </si>
  <si>
    <t>06.07.</t>
  </si>
  <si>
    <t>20.04</t>
  </si>
  <si>
    <t>06.07</t>
  </si>
  <si>
    <t>16.03</t>
  </si>
  <si>
    <t>01.06</t>
  </si>
  <si>
    <t>22.09.</t>
  </si>
  <si>
    <t>19.10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</si>
  <si>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</si>
  <si>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02.11</t>
  </si>
  <si>
    <t>15.11</t>
  </si>
  <si>
    <t>07.12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</si>
  <si>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</si>
  <si>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</si>
  <si>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          Приложение №12 </t>
  </si>
  <si>
    <t>14.12.2011 №____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</si>
  <si>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</si>
  <si>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>Председатель Думы 
городского округа</t>
  </si>
  <si>
    <t>Долгосрочная целевая программа городского округа Тольятти «Молодой семье - доступное жильё на 2011-2015гг.»</t>
  </si>
  <si>
    <t>Долгосрочная целевая программа «Культура Тольятти в современных условиях (2011-2018гг.)»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</si>
  <si>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</si>
  <si>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</si>
  <si>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 xml:space="preserve">                                                                                          15.12.2010  №425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</si>
</sst>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7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3" fontId="22" fillId="0" borderId="31" xfId="0" applyNumberFormat="1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left" wrapText="1"/>
    </xf>
    <xf numFmtId="3" fontId="22" fillId="0" borderId="33" xfId="0" applyNumberFormat="1" applyFont="1" applyBorder="1" applyAlignment="1">
      <alignment horizontal="center"/>
    </xf>
    <xf numFmtId="3" fontId="22" fillId="0" borderId="32" xfId="0" applyNumberFormat="1" applyFont="1" applyFill="1" applyBorder="1" applyAlignment="1">
      <alignment horizontal="center"/>
    </xf>
    <xf numFmtId="3" fontId="22" fillId="0" borderId="34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wrapText="1"/>
    </xf>
    <xf numFmtId="3" fontId="22" fillId="0" borderId="23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36" xfId="0" applyFont="1" applyFill="1" applyBorder="1" applyAlignment="1">
      <alignment horizontal="center" vertical="center"/>
    </xf>
    <xf numFmtId="3" fontId="22" fillId="0" borderId="36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left" wrapText="1"/>
    </xf>
    <xf numFmtId="3" fontId="22" fillId="0" borderId="38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 wrapText="1"/>
    </xf>
    <xf numFmtId="3" fontId="22" fillId="0" borderId="39" xfId="0" applyNumberFormat="1" applyFont="1" applyFill="1" applyBorder="1" applyAlignment="1">
      <alignment horizontal="center"/>
    </xf>
    <xf numFmtId="3" fontId="22" fillId="0" borderId="40" xfId="0" applyNumberFormat="1" applyFont="1" applyFill="1" applyBorder="1" applyAlignment="1">
      <alignment horizontal="center"/>
    </xf>
    <xf numFmtId="3" fontId="22" fillId="0" borderId="41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/>
    </xf>
    <xf numFmtId="3" fontId="22" fillId="0" borderId="43" xfId="0" applyNumberFormat="1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4" fillId="0" borderId="44" xfId="0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right"/>
    </xf>
    <xf numFmtId="0" fontId="28" fillId="0" borderId="44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wrapText="1"/>
    </xf>
    <xf numFmtId="0" fontId="29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29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Zeros="0" tabSelected="1" view="pageBreakPreview" zoomScaleSheetLayoutView="100" zoomScalePageLayoutView="0" workbookViewId="0" topLeftCell="A29">
      <selection activeCell="B32" sqref="B32"/>
    </sheetView>
  </sheetViews>
  <sheetFormatPr defaultColWidth="9.00390625" defaultRowHeight="12.75"/>
  <cols>
    <col min="1" max="1" width="8.375" style="0" customWidth="1"/>
    <col min="2" max="2" width="64.75390625" style="0" customWidth="1"/>
    <col min="3" max="3" width="20.125" style="0" hidden="1" customWidth="1"/>
    <col min="4" max="4" width="12.25390625" style="0" hidden="1" customWidth="1"/>
    <col min="5" max="5" width="12.75390625" style="0" hidden="1" customWidth="1"/>
    <col min="6" max="6" width="14.875" style="0" hidden="1" customWidth="1"/>
    <col min="7" max="7" width="13.25390625" style="0" hidden="1" customWidth="1"/>
    <col min="8" max="8" width="15.00390625" style="0" hidden="1" customWidth="1"/>
    <col min="9" max="10" width="15.625" style="0" hidden="1" customWidth="1"/>
    <col min="11" max="11" width="15.875" style="0" hidden="1" customWidth="1"/>
    <col min="12" max="12" width="15.875" style="5" customWidth="1"/>
    <col min="13" max="13" width="15.875" style="5" hidden="1" customWidth="1"/>
    <col min="14" max="15" width="14.25390625" style="5" hidden="1" customWidth="1"/>
    <col min="16" max="16" width="13.375" style="5" hidden="1" customWidth="1"/>
    <col min="17" max="17" width="14.125" style="5" hidden="1" customWidth="1"/>
    <col min="18" max="18" width="13.625" style="5" hidden="1" customWidth="1"/>
    <col min="19" max="19" width="13.25390625" style="5" hidden="1" customWidth="1"/>
    <col min="20" max="21" width="13.625" style="5" hidden="1" customWidth="1"/>
    <col min="22" max="22" width="13.375" style="5" customWidth="1"/>
    <col min="23" max="24" width="13.625" style="5" hidden="1" customWidth="1"/>
    <col min="25" max="25" width="11.25390625" style="5" hidden="1" customWidth="1"/>
    <col min="26" max="27" width="13.625" style="5" hidden="1" customWidth="1"/>
    <col min="28" max="29" width="13.25390625" style="5" hidden="1" customWidth="1"/>
    <col min="30" max="30" width="15.125" style="5" hidden="1" customWidth="1"/>
    <col min="31" max="31" width="13.375" style="5" customWidth="1"/>
    <col min="32" max="32" width="21.00390625" style="0" customWidth="1"/>
  </cols>
  <sheetData>
    <row r="1" spans="1:31" s="2" customFormat="1" ht="22.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2" customFormat="1" ht="22.5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s="2" customFormat="1" ht="22.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4" t="s">
        <v>35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s="2" customFormat="1" ht="21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22.5">
      <c r="A5" s="88" t="s">
        <v>34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2.5">
      <c r="A6" s="88" t="s">
        <v>33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2.5">
      <c r="A7" s="88" t="s">
        <v>42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08.75" customHeight="1" thickBot="1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32.25" customHeight="1" thickBot="1">
      <c r="A9" s="20"/>
      <c r="B9" s="26" t="s">
        <v>3</v>
      </c>
      <c r="C9" s="22" t="s">
        <v>18</v>
      </c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</row>
    <row r="10" spans="1:31" ht="45.75" thickBot="1">
      <c r="A10" s="21"/>
      <c r="B10" s="27"/>
      <c r="C10" s="6" t="s">
        <v>9</v>
      </c>
      <c r="D10" s="3" t="s">
        <v>13</v>
      </c>
      <c r="E10" s="4" t="s">
        <v>22</v>
      </c>
      <c r="F10" s="4" t="s">
        <v>20</v>
      </c>
      <c r="G10" s="4" t="s">
        <v>21</v>
      </c>
      <c r="H10" s="11" t="s">
        <v>26</v>
      </c>
      <c r="I10" s="11" t="s">
        <v>27</v>
      </c>
      <c r="J10" s="12" t="s">
        <v>30</v>
      </c>
      <c r="K10" s="11" t="s">
        <v>31</v>
      </c>
      <c r="L10" s="7">
        <v>2011</v>
      </c>
      <c r="M10" s="7" t="s">
        <v>10</v>
      </c>
      <c r="N10" s="8" t="s">
        <v>13</v>
      </c>
      <c r="O10" s="9" t="s">
        <v>22</v>
      </c>
      <c r="P10" s="8" t="s">
        <v>20</v>
      </c>
      <c r="Q10" s="9" t="s">
        <v>23</v>
      </c>
      <c r="R10" s="9" t="s">
        <v>26</v>
      </c>
      <c r="S10" s="14" t="s">
        <v>27</v>
      </c>
      <c r="T10" s="15" t="s">
        <v>29</v>
      </c>
      <c r="U10" s="11"/>
      <c r="V10" s="16">
        <v>2012</v>
      </c>
      <c r="W10" s="17" t="s">
        <v>11</v>
      </c>
      <c r="X10" s="18" t="s">
        <v>24</v>
      </c>
      <c r="Y10" s="18" t="s">
        <v>22</v>
      </c>
      <c r="Z10" s="18" t="s">
        <v>25</v>
      </c>
      <c r="AA10" s="18" t="s">
        <v>23</v>
      </c>
      <c r="AB10" s="18" t="s">
        <v>26</v>
      </c>
      <c r="AC10" s="19" t="s">
        <v>27</v>
      </c>
      <c r="AD10" s="9"/>
      <c r="AE10" s="13">
        <v>2013</v>
      </c>
    </row>
    <row r="11" spans="1:31" ht="93.75">
      <c r="A11" s="28">
        <v>1</v>
      </c>
      <c r="B11" s="29" t="s">
        <v>0</v>
      </c>
      <c r="C11" s="30">
        <v>73830</v>
      </c>
      <c r="D11" s="31">
        <v>-600</v>
      </c>
      <c r="E11" s="31"/>
      <c r="F11" s="31">
        <f>-400-336-4-5</f>
        <v>-745</v>
      </c>
      <c r="G11" s="31">
        <v>200</v>
      </c>
      <c r="H11" s="32">
        <f>-728-2542+1500+510</f>
        <v>-1260</v>
      </c>
      <c r="I11" s="33">
        <f>873+4-6360-3640+598</f>
        <v>-8525</v>
      </c>
      <c r="J11" s="34">
        <v>-458</v>
      </c>
      <c r="K11" s="35">
        <f>4-61+4334+495</f>
        <v>4772</v>
      </c>
      <c r="L11" s="36">
        <f>C11+D11+E11+F11+G11+H11+I11+J11+K11</f>
        <v>67214</v>
      </c>
      <c r="M11" s="36"/>
      <c r="N11" s="37"/>
      <c r="O11" s="38"/>
      <c r="P11" s="38"/>
      <c r="Q11" s="38"/>
      <c r="R11" s="38"/>
      <c r="S11" s="39"/>
      <c r="T11" s="39"/>
      <c r="U11" s="36"/>
      <c r="V11" s="40">
        <f aca="true" t="shared" si="0" ref="V11:V32">Q11+P11+O11+N11+M11+R11+S11+T11+U11</f>
        <v>0</v>
      </c>
      <c r="W11" s="38"/>
      <c r="X11" s="38"/>
      <c r="Y11" s="38"/>
      <c r="Z11" s="38"/>
      <c r="AA11" s="38"/>
      <c r="AB11" s="38"/>
      <c r="AC11" s="39"/>
      <c r="AD11" s="36"/>
      <c r="AE11" s="41">
        <f>W11+X11+Y11+Z11+AA11+AB11+AC11+AD11</f>
        <v>0</v>
      </c>
    </row>
    <row r="12" spans="1:31" ht="69.75" customHeight="1">
      <c r="A12" s="42">
        <v>2</v>
      </c>
      <c r="B12" s="43" t="s">
        <v>1</v>
      </c>
      <c r="C12" s="30">
        <v>16864</v>
      </c>
      <c r="D12" s="31"/>
      <c r="E12" s="31">
        <f>-16864+50000</f>
        <v>33136</v>
      </c>
      <c r="F12" s="31">
        <f>3664+6818</f>
        <v>10482</v>
      </c>
      <c r="G12" s="31"/>
      <c r="H12" s="44">
        <f>199155-151</f>
        <v>199004</v>
      </c>
      <c r="I12" s="35">
        <v>-151</v>
      </c>
      <c r="J12" s="34"/>
      <c r="K12" s="35"/>
      <c r="L12" s="36">
        <f aca="true" t="shared" si="1" ref="L12:L33">C12+D12+E12+F12+G12+H12+I12+J12+K12</f>
        <v>259335</v>
      </c>
      <c r="M12" s="45"/>
      <c r="N12" s="46"/>
      <c r="O12" s="47">
        <v>50000</v>
      </c>
      <c r="P12" s="47"/>
      <c r="Q12" s="47"/>
      <c r="R12" s="47"/>
      <c r="S12" s="48"/>
      <c r="T12" s="48"/>
      <c r="U12" s="45"/>
      <c r="V12" s="49">
        <f t="shared" si="0"/>
        <v>50000</v>
      </c>
      <c r="W12" s="47"/>
      <c r="X12" s="47"/>
      <c r="Y12" s="47"/>
      <c r="Z12" s="47"/>
      <c r="AA12" s="47"/>
      <c r="AB12" s="47"/>
      <c r="AC12" s="48"/>
      <c r="AD12" s="45"/>
      <c r="AE12" s="41">
        <f aca="true" t="shared" si="2" ref="AE12:AE33">W12+X12+Y12+Z12+AA12+AB12+AC12+AD12</f>
        <v>0</v>
      </c>
    </row>
    <row r="13" spans="1:31" ht="55.5" customHeight="1">
      <c r="A13" s="42">
        <v>3</v>
      </c>
      <c r="B13" s="43" t="s">
        <v>2</v>
      </c>
      <c r="C13" s="30">
        <v>58403</v>
      </c>
      <c r="D13" s="31">
        <f>-40230+39083</f>
        <v>-1147</v>
      </c>
      <c r="E13" s="31">
        <f>2060+183-27</f>
        <v>2216</v>
      </c>
      <c r="F13" s="31">
        <f>46035-1+60000</f>
        <v>106034</v>
      </c>
      <c r="G13" s="31">
        <v>10000</v>
      </c>
      <c r="H13" s="44">
        <f>-561-454-1155+33533</f>
        <v>31363</v>
      </c>
      <c r="I13" s="35">
        <f>-2290+7000-414-29</f>
        <v>4267</v>
      </c>
      <c r="J13" s="34">
        <f>1524+50000-1</f>
        <v>51523</v>
      </c>
      <c r="K13" s="35">
        <f>1750-61</f>
        <v>1689</v>
      </c>
      <c r="L13" s="36">
        <f t="shared" si="1"/>
        <v>264348</v>
      </c>
      <c r="M13" s="45">
        <v>23544</v>
      </c>
      <c r="N13" s="50">
        <v>1384</v>
      </c>
      <c r="O13" s="47"/>
      <c r="P13" s="47"/>
      <c r="Q13" s="47"/>
      <c r="R13" s="47">
        <v>70511</v>
      </c>
      <c r="S13" s="48"/>
      <c r="T13" s="48"/>
      <c r="U13" s="45"/>
      <c r="V13" s="49">
        <f t="shared" si="0"/>
        <v>95439</v>
      </c>
      <c r="W13" s="47">
        <v>18353</v>
      </c>
      <c r="X13" s="51">
        <v>8013</v>
      </c>
      <c r="Y13" s="47"/>
      <c r="Z13" s="47"/>
      <c r="AA13" s="47"/>
      <c r="AB13" s="47"/>
      <c r="AC13" s="48"/>
      <c r="AD13" s="45"/>
      <c r="AE13" s="41">
        <f t="shared" si="2"/>
        <v>26366</v>
      </c>
    </row>
    <row r="14" spans="1:31" ht="63" customHeight="1">
      <c r="A14" s="42">
        <v>4</v>
      </c>
      <c r="B14" s="43" t="s">
        <v>19</v>
      </c>
      <c r="C14" s="30">
        <v>14784</v>
      </c>
      <c r="D14" s="31">
        <f>6382+38+672+3</f>
        <v>7095</v>
      </c>
      <c r="E14" s="31"/>
      <c r="F14" s="31">
        <f>3656+15833+7900+192+165+27639+30</f>
        <v>55415</v>
      </c>
      <c r="G14" s="31">
        <f>1207+14174</f>
        <v>15381</v>
      </c>
      <c r="H14" s="44">
        <f>600</f>
        <v>600</v>
      </c>
      <c r="I14" s="35">
        <v>38168</v>
      </c>
      <c r="J14" s="34">
        <f>-1000-116</f>
        <v>-1116</v>
      </c>
      <c r="K14" s="35">
        <f>10280+38686</f>
        <v>48966</v>
      </c>
      <c r="L14" s="36">
        <f t="shared" si="1"/>
        <v>179293</v>
      </c>
      <c r="M14" s="45"/>
      <c r="N14" s="46"/>
      <c r="O14" s="47"/>
      <c r="P14" s="47"/>
      <c r="Q14" s="47"/>
      <c r="R14" s="47"/>
      <c r="S14" s="48"/>
      <c r="T14" s="48"/>
      <c r="U14" s="45"/>
      <c r="V14" s="49">
        <f t="shared" si="0"/>
        <v>0</v>
      </c>
      <c r="W14" s="47"/>
      <c r="X14" s="47"/>
      <c r="Y14" s="47"/>
      <c r="Z14" s="47"/>
      <c r="AA14" s="47"/>
      <c r="AB14" s="47"/>
      <c r="AC14" s="48"/>
      <c r="AD14" s="45"/>
      <c r="AE14" s="41">
        <f t="shared" si="2"/>
        <v>0</v>
      </c>
    </row>
    <row r="15" spans="1:31" ht="18.75" hidden="1">
      <c r="A15" s="42"/>
      <c r="B15" s="52"/>
      <c r="C15" s="30"/>
      <c r="D15" s="31"/>
      <c r="E15" s="31"/>
      <c r="F15" s="31"/>
      <c r="G15" s="31"/>
      <c r="H15" s="44"/>
      <c r="I15" s="35"/>
      <c r="J15" s="34"/>
      <c r="K15" s="35"/>
      <c r="L15" s="36">
        <f t="shared" si="1"/>
        <v>0</v>
      </c>
      <c r="M15" s="45"/>
      <c r="N15" s="46"/>
      <c r="O15" s="47"/>
      <c r="P15" s="47"/>
      <c r="Q15" s="47"/>
      <c r="R15" s="47"/>
      <c r="S15" s="48"/>
      <c r="T15" s="48"/>
      <c r="U15" s="45"/>
      <c r="V15" s="49">
        <f t="shared" si="0"/>
        <v>0</v>
      </c>
      <c r="W15" s="47"/>
      <c r="X15" s="47"/>
      <c r="Y15" s="47"/>
      <c r="Z15" s="47"/>
      <c r="AA15" s="47"/>
      <c r="AB15" s="47"/>
      <c r="AC15" s="48"/>
      <c r="AD15" s="45"/>
      <c r="AE15" s="41">
        <f t="shared" si="2"/>
        <v>0</v>
      </c>
    </row>
    <row r="16" spans="1:31" ht="18.75" hidden="1">
      <c r="A16" s="42"/>
      <c r="B16" s="43"/>
      <c r="C16" s="30"/>
      <c r="D16" s="31"/>
      <c r="E16" s="31"/>
      <c r="F16" s="31"/>
      <c r="G16" s="31"/>
      <c r="H16" s="44"/>
      <c r="I16" s="35"/>
      <c r="J16" s="34"/>
      <c r="K16" s="35"/>
      <c r="L16" s="36">
        <f t="shared" si="1"/>
        <v>0</v>
      </c>
      <c r="M16" s="45"/>
      <c r="N16" s="46"/>
      <c r="O16" s="47"/>
      <c r="P16" s="47"/>
      <c r="Q16" s="47"/>
      <c r="R16" s="47"/>
      <c r="S16" s="48"/>
      <c r="T16" s="48"/>
      <c r="U16" s="45"/>
      <c r="V16" s="49">
        <f t="shared" si="0"/>
        <v>0</v>
      </c>
      <c r="W16" s="47"/>
      <c r="X16" s="47"/>
      <c r="Y16" s="47"/>
      <c r="Z16" s="47"/>
      <c r="AA16" s="47"/>
      <c r="AB16" s="47"/>
      <c r="AC16" s="48"/>
      <c r="AD16" s="45"/>
      <c r="AE16" s="41">
        <f t="shared" si="2"/>
        <v>0</v>
      </c>
    </row>
    <row r="17" spans="1:31" ht="18.75" hidden="1">
      <c r="A17" s="42"/>
      <c r="B17" s="43"/>
      <c r="C17" s="30"/>
      <c r="D17" s="31"/>
      <c r="E17" s="31"/>
      <c r="F17" s="31"/>
      <c r="G17" s="31"/>
      <c r="H17" s="44"/>
      <c r="I17" s="35"/>
      <c r="J17" s="34"/>
      <c r="K17" s="35"/>
      <c r="L17" s="36">
        <f t="shared" si="1"/>
        <v>0</v>
      </c>
      <c r="M17" s="45"/>
      <c r="N17" s="46"/>
      <c r="O17" s="47"/>
      <c r="P17" s="47"/>
      <c r="Q17" s="47"/>
      <c r="R17" s="47"/>
      <c r="S17" s="48"/>
      <c r="T17" s="48"/>
      <c r="U17" s="45"/>
      <c r="V17" s="49">
        <f t="shared" si="0"/>
        <v>0</v>
      </c>
      <c r="W17" s="47"/>
      <c r="X17" s="47"/>
      <c r="Y17" s="47"/>
      <c r="Z17" s="47"/>
      <c r="AA17" s="47"/>
      <c r="AB17" s="47"/>
      <c r="AC17" s="48"/>
      <c r="AD17" s="45"/>
      <c r="AE17" s="41">
        <f t="shared" si="2"/>
        <v>0</v>
      </c>
    </row>
    <row r="18" spans="1:31" ht="18.75" hidden="1">
      <c r="A18" s="42"/>
      <c r="B18" s="43"/>
      <c r="C18" s="30"/>
      <c r="D18" s="31"/>
      <c r="E18" s="31"/>
      <c r="F18" s="31"/>
      <c r="G18" s="31"/>
      <c r="H18" s="44"/>
      <c r="I18" s="35"/>
      <c r="J18" s="34"/>
      <c r="K18" s="35"/>
      <c r="L18" s="36">
        <f t="shared" si="1"/>
        <v>0</v>
      </c>
      <c r="M18" s="45"/>
      <c r="N18" s="46"/>
      <c r="O18" s="47"/>
      <c r="P18" s="47"/>
      <c r="Q18" s="47"/>
      <c r="R18" s="47"/>
      <c r="S18" s="48"/>
      <c r="T18" s="48"/>
      <c r="U18" s="45"/>
      <c r="V18" s="49">
        <f t="shared" si="0"/>
        <v>0</v>
      </c>
      <c r="W18" s="47"/>
      <c r="X18" s="47"/>
      <c r="Y18" s="47"/>
      <c r="Z18" s="47"/>
      <c r="AA18" s="47"/>
      <c r="AB18" s="47"/>
      <c r="AC18" s="48"/>
      <c r="AD18" s="45"/>
      <c r="AE18" s="41">
        <f t="shared" si="2"/>
        <v>0</v>
      </c>
    </row>
    <row r="19" spans="1:31" ht="122.25" customHeight="1">
      <c r="A19" s="42">
        <v>5</v>
      </c>
      <c r="B19" s="52" t="s">
        <v>41</v>
      </c>
      <c r="C19" s="53">
        <f>2632+12552</f>
        <v>15184</v>
      </c>
      <c r="D19" s="47"/>
      <c r="E19" s="47"/>
      <c r="F19" s="47"/>
      <c r="G19" s="47"/>
      <c r="H19" s="48">
        <v>23852</v>
      </c>
      <c r="I19" s="36"/>
      <c r="J19" s="54">
        <v>1607</v>
      </c>
      <c r="K19" s="36"/>
      <c r="L19" s="36">
        <f t="shared" si="1"/>
        <v>40643</v>
      </c>
      <c r="M19" s="45"/>
      <c r="N19" s="46"/>
      <c r="O19" s="47"/>
      <c r="P19" s="47"/>
      <c r="Q19" s="47"/>
      <c r="R19" s="47"/>
      <c r="S19" s="48"/>
      <c r="T19" s="48"/>
      <c r="U19" s="45"/>
      <c r="V19" s="49">
        <f t="shared" si="0"/>
        <v>0</v>
      </c>
      <c r="W19" s="47"/>
      <c r="X19" s="47"/>
      <c r="Y19" s="47"/>
      <c r="Z19" s="47"/>
      <c r="AA19" s="47"/>
      <c r="AB19" s="47"/>
      <c r="AC19" s="48"/>
      <c r="AD19" s="45"/>
      <c r="AE19" s="41">
        <f t="shared" si="2"/>
        <v>0</v>
      </c>
    </row>
    <row r="20" spans="1:31" ht="13.5" hidden="1">
      <c r="A20" s="42"/>
      <c r="B20" s="43"/>
      <c r="C20" s="30"/>
      <c r="D20" s="31"/>
      <c r="E20" s="31"/>
      <c r="F20" s="31"/>
      <c r="G20" s="31"/>
      <c r="H20" s="44"/>
      <c r="I20" s="35"/>
      <c r="J20" s="34"/>
      <c r="K20" s="35"/>
      <c r="L20" s="36">
        <f t="shared" si="1"/>
        <v>0</v>
      </c>
      <c r="M20" s="45"/>
      <c r="N20" s="46"/>
      <c r="O20" s="47"/>
      <c r="P20" s="47"/>
      <c r="Q20" s="47"/>
      <c r="R20" s="47"/>
      <c r="S20" s="48"/>
      <c r="T20" s="48"/>
      <c r="U20" s="45"/>
      <c r="V20" s="49">
        <f t="shared" si="0"/>
        <v>0</v>
      </c>
      <c r="W20" s="47"/>
      <c r="X20" s="47"/>
      <c r="Y20" s="47"/>
      <c r="Z20" s="47"/>
      <c r="AA20" s="47"/>
      <c r="AB20" s="47"/>
      <c r="AC20" s="48"/>
      <c r="AD20" s="45"/>
      <c r="AE20" s="41">
        <f t="shared" si="2"/>
        <v>0</v>
      </c>
    </row>
    <row r="21" spans="1:31" s="5" customFormat="1" ht="82.5" customHeight="1">
      <c r="A21" s="55">
        <v>6</v>
      </c>
      <c r="B21" s="56" t="s">
        <v>40</v>
      </c>
      <c r="C21" s="53">
        <v>101</v>
      </c>
      <c r="D21" s="47"/>
      <c r="E21" s="47">
        <v>108592</v>
      </c>
      <c r="F21" s="47">
        <v>2112</v>
      </c>
      <c r="G21" s="47"/>
      <c r="H21" s="48">
        <f>-56+115-110-21+220</f>
        <v>148</v>
      </c>
      <c r="I21" s="36">
        <f>241-10-1-4-102-9531</f>
        <v>-9407</v>
      </c>
      <c r="J21" s="54">
        <f>-15-980-112-36-18-28-1607</f>
        <v>-2796</v>
      </c>
      <c r="K21" s="36">
        <f>-40-8+3200-461-13</f>
        <v>2678</v>
      </c>
      <c r="L21" s="36">
        <f t="shared" si="1"/>
        <v>101428</v>
      </c>
      <c r="M21" s="45"/>
      <c r="N21" s="46"/>
      <c r="O21" s="47"/>
      <c r="P21" s="47"/>
      <c r="Q21" s="47"/>
      <c r="R21" s="47"/>
      <c r="S21" s="48">
        <v>9531</v>
      </c>
      <c r="T21" s="48"/>
      <c r="U21" s="45"/>
      <c r="V21" s="49">
        <f t="shared" si="0"/>
        <v>9531</v>
      </c>
      <c r="W21" s="47"/>
      <c r="X21" s="47"/>
      <c r="Y21" s="47"/>
      <c r="Z21" s="47"/>
      <c r="AA21" s="47"/>
      <c r="AB21" s="47"/>
      <c r="AC21" s="48"/>
      <c r="AD21" s="45"/>
      <c r="AE21" s="41">
        <f t="shared" si="2"/>
        <v>0</v>
      </c>
    </row>
    <row r="22" spans="1:31" ht="18.75" hidden="1">
      <c r="A22" s="42"/>
      <c r="B22" s="43"/>
      <c r="C22" s="30"/>
      <c r="D22" s="31"/>
      <c r="E22" s="31"/>
      <c r="F22" s="31"/>
      <c r="G22" s="31"/>
      <c r="H22" s="44"/>
      <c r="I22" s="35"/>
      <c r="J22" s="34"/>
      <c r="K22" s="35"/>
      <c r="L22" s="36">
        <f t="shared" si="1"/>
        <v>0</v>
      </c>
      <c r="M22" s="45"/>
      <c r="N22" s="46"/>
      <c r="O22" s="47"/>
      <c r="P22" s="47"/>
      <c r="Q22" s="47"/>
      <c r="R22" s="47"/>
      <c r="S22" s="48"/>
      <c r="T22" s="48"/>
      <c r="U22" s="45"/>
      <c r="V22" s="49">
        <f t="shared" si="0"/>
        <v>0</v>
      </c>
      <c r="W22" s="47"/>
      <c r="X22" s="47"/>
      <c r="Y22" s="47"/>
      <c r="Z22" s="47"/>
      <c r="AA22" s="47"/>
      <c r="AB22" s="47"/>
      <c r="AC22" s="48"/>
      <c r="AD22" s="45"/>
      <c r="AE22" s="41">
        <f t="shared" si="2"/>
        <v>0</v>
      </c>
    </row>
    <row r="23" spans="1:31" ht="72" customHeight="1">
      <c r="A23" s="42">
        <v>7</v>
      </c>
      <c r="B23" s="43" t="s">
        <v>6</v>
      </c>
      <c r="C23" s="30">
        <v>11750</v>
      </c>
      <c r="D23" s="31">
        <v>4451</v>
      </c>
      <c r="E23" s="31">
        <v>17364</v>
      </c>
      <c r="F23" s="31"/>
      <c r="G23" s="31">
        <f>750-750</f>
        <v>0</v>
      </c>
      <c r="H23" s="44">
        <f>4750-500</f>
        <v>4250</v>
      </c>
      <c r="I23" s="35">
        <f>2320</f>
        <v>2320</v>
      </c>
      <c r="J23" s="34">
        <v>-13671</v>
      </c>
      <c r="K23" s="35">
        <f>1094+447</f>
        <v>1541</v>
      </c>
      <c r="L23" s="36">
        <f t="shared" si="1"/>
        <v>28005</v>
      </c>
      <c r="M23" s="45">
        <v>0</v>
      </c>
      <c r="N23" s="50">
        <v>3007</v>
      </c>
      <c r="O23" s="47"/>
      <c r="P23" s="47"/>
      <c r="Q23" s="47"/>
      <c r="R23" s="47"/>
      <c r="S23" s="48"/>
      <c r="T23" s="48"/>
      <c r="U23" s="45"/>
      <c r="V23" s="49">
        <f t="shared" si="0"/>
        <v>3007</v>
      </c>
      <c r="W23" s="47">
        <v>12415</v>
      </c>
      <c r="X23" s="51">
        <v>-7347</v>
      </c>
      <c r="Y23" s="47"/>
      <c r="Z23" s="47"/>
      <c r="AA23" s="47"/>
      <c r="AB23" s="47"/>
      <c r="AC23" s="48"/>
      <c r="AD23" s="45"/>
      <c r="AE23" s="41">
        <f t="shared" si="2"/>
        <v>5068</v>
      </c>
    </row>
    <row r="24" spans="1:31" ht="114" customHeight="1">
      <c r="A24" s="55">
        <v>8</v>
      </c>
      <c r="B24" s="56" t="s">
        <v>16</v>
      </c>
      <c r="C24" s="53">
        <v>3000</v>
      </c>
      <c r="D24" s="47"/>
      <c r="E24" s="47"/>
      <c r="F24" s="47">
        <v>336</v>
      </c>
      <c r="G24" s="47"/>
      <c r="H24" s="48">
        <f>-25-12</f>
        <v>-37</v>
      </c>
      <c r="I24" s="36">
        <f>86+1624-2624+1000</f>
        <v>86</v>
      </c>
      <c r="J24" s="54">
        <f>-7</f>
        <v>-7</v>
      </c>
      <c r="K24" s="36">
        <v>-4</v>
      </c>
      <c r="L24" s="36">
        <f t="shared" si="1"/>
        <v>3374</v>
      </c>
      <c r="M24" s="57"/>
      <c r="N24" s="58"/>
      <c r="O24" s="59"/>
      <c r="P24" s="47"/>
      <c r="Q24" s="47"/>
      <c r="R24" s="47"/>
      <c r="S24" s="48"/>
      <c r="T24" s="48"/>
      <c r="U24" s="45"/>
      <c r="V24" s="49">
        <f t="shared" si="0"/>
        <v>0</v>
      </c>
      <c r="W24" s="59"/>
      <c r="X24" s="59"/>
      <c r="Y24" s="47"/>
      <c r="Z24" s="47"/>
      <c r="AA24" s="47"/>
      <c r="AB24" s="47"/>
      <c r="AC24" s="48"/>
      <c r="AD24" s="45"/>
      <c r="AE24" s="41">
        <f t="shared" si="2"/>
        <v>0</v>
      </c>
    </row>
    <row r="25" spans="1:31" ht="68.25" customHeight="1">
      <c r="A25" s="60">
        <v>9</v>
      </c>
      <c r="B25" s="43" t="s">
        <v>7</v>
      </c>
      <c r="C25" s="53">
        <v>6115</v>
      </c>
      <c r="D25" s="47"/>
      <c r="E25" s="47"/>
      <c r="F25" s="47"/>
      <c r="G25" s="47">
        <v>6600</v>
      </c>
      <c r="H25" s="48"/>
      <c r="I25" s="36"/>
      <c r="J25" s="54"/>
      <c r="K25" s="36">
        <v>-136</v>
      </c>
      <c r="L25" s="36">
        <f t="shared" si="1"/>
        <v>12579</v>
      </c>
      <c r="M25" s="45"/>
      <c r="N25" s="46"/>
      <c r="O25" s="47"/>
      <c r="P25" s="47"/>
      <c r="Q25" s="47"/>
      <c r="R25" s="47"/>
      <c r="S25" s="48"/>
      <c r="T25" s="48"/>
      <c r="U25" s="45"/>
      <c r="V25" s="49">
        <f t="shared" si="0"/>
        <v>0</v>
      </c>
      <c r="W25" s="47"/>
      <c r="X25" s="47"/>
      <c r="Y25" s="47"/>
      <c r="Z25" s="47"/>
      <c r="AA25" s="47"/>
      <c r="AB25" s="47"/>
      <c r="AC25" s="48"/>
      <c r="AD25" s="45"/>
      <c r="AE25" s="41">
        <f t="shared" si="2"/>
        <v>0</v>
      </c>
    </row>
    <row r="26" spans="1:31" ht="65.25" customHeight="1">
      <c r="A26" s="83">
        <v>10</v>
      </c>
      <c r="B26" s="82" t="s">
        <v>15</v>
      </c>
      <c r="C26" s="53">
        <v>450</v>
      </c>
      <c r="D26" s="47"/>
      <c r="E26" s="47"/>
      <c r="F26" s="47"/>
      <c r="G26" s="47"/>
      <c r="H26" s="48">
        <v>-13</v>
      </c>
      <c r="I26" s="36">
        <v>-40</v>
      </c>
      <c r="J26" s="54"/>
      <c r="K26" s="36"/>
      <c r="L26" s="36">
        <f t="shared" si="1"/>
        <v>397</v>
      </c>
      <c r="M26" s="45"/>
      <c r="N26" s="46"/>
      <c r="O26" s="47"/>
      <c r="P26" s="47"/>
      <c r="Q26" s="47"/>
      <c r="R26" s="47"/>
      <c r="S26" s="48"/>
      <c r="T26" s="48"/>
      <c r="U26" s="45"/>
      <c r="V26" s="49">
        <f t="shared" si="0"/>
        <v>0</v>
      </c>
      <c r="W26" s="47"/>
      <c r="X26" s="47"/>
      <c r="Y26" s="47"/>
      <c r="Z26" s="47"/>
      <c r="AA26" s="47"/>
      <c r="AB26" s="47"/>
      <c r="AC26" s="48"/>
      <c r="AD26" s="45"/>
      <c r="AE26" s="41">
        <f t="shared" si="2"/>
        <v>0</v>
      </c>
    </row>
    <row r="27" spans="1:31" ht="116.25" customHeight="1">
      <c r="A27" s="60">
        <v>11</v>
      </c>
      <c r="B27" s="56" t="s">
        <v>8</v>
      </c>
      <c r="C27" s="53">
        <v>435</v>
      </c>
      <c r="D27" s="47"/>
      <c r="E27" s="47"/>
      <c r="F27" s="47"/>
      <c r="G27" s="47"/>
      <c r="H27" s="48">
        <v>-55</v>
      </c>
      <c r="I27" s="36">
        <v>-3</v>
      </c>
      <c r="J27" s="54"/>
      <c r="K27" s="36"/>
      <c r="L27" s="36">
        <f t="shared" si="1"/>
        <v>377</v>
      </c>
      <c r="M27" s="45"/>
      <c r="N27" s="46"/>
      <c r="O27" s="47"/>
      <c r="P27" s="47"/>
      <c r="Q27" s="47"/>
      <c r="R27" s="47"/>
      <c r="S27" s="48"/>
      <c r="T27" s="48"/>
      <c r="U27" s="45"/>
      <c r="V27" s="49">
        <f t="shared" si="0"/>
        <v>0</v>
      </c>
      <c r="W27" s="47"/>
      <c r="X27" s="47"/>
      <c r="Y27" s="47"/>
      <c r="Z27" s="47"/>
      <c r="AA27" s="47"/>
      <c r="AB27" s="47"/>
      <c r="AC27" s="48"/>
      <c r="AD27" s="45"/>
      <c r="AE27" s="41">
        <f t="shared" si="2"/>
        <v>0</v>
      </c>
    </row>
    <row r="28" spans="1:31" ht="56.25">
      <c r="A28" s="60">
        <v>12</v>
      </c>
      <c r="B28" s="43" t="s">
        <v>12</v>
      </c>
      <c r="C28" s="53"/>
      <c r="D28" s="47">
        <f>2541+12500+10715+1000+2058+1410</f>
        <v>30224</v>
      </c>
      <c r="E28" s="47"/>
      <c r="F28" s="47">
        <f>5189+223348</f>
        <v>228537</v>
      </c>
      <c r="G28" s="47">
        <v>-1023</v>
      </c>
      <c r="H28" s="48">
        <f>16700-44</f>
        <v>16656</v>
      </c>
      <c r="I28" s="36"/>
      <c r="J28" s="54">
        <v>24741</v>
      </c>
      <c r="K28" s="36"/>
      <c r="L28" s="36">
        <f t="shared" si="1"/>
        <v>299135</v>
      </c>
      <c r="M28" s="61"/>
      <c r="N28" s="62">
        <v>2799</v>
      </c>
      <c r="O28" s="47"/>
      <c r="P28" s="47">
        <v>6694</v>
      </c>
      <c r="Q28" s="47"/>
      <c r="R28" s="47"/>
      <c r="S28" s="48">
        <v>15762</v>
      </c>
      <c r="T28" s="48"/>
      <c r="U28" s="45"/>
      <c r="V28" s="49">
        <f t="shared" si="0"/>
        <v>25255</v>
      </c>
      <c r="W28" s="47"/>
      <c r="X28" s="47"/>
      <c r="Y28" s="47"/>
      <c r="Z28" s="47">
        <v>11866</v>
      </c>
      <c r="AA28" s="47"/>
      <c r="AB28" s="47"/>
      <c r="AC28" s="48"/>
      <c r="AD28" s="45"/>
      <c r="AE28" s="41">
        <f t="shared" si="2"/>
        <v>11866</v>
      </c>
    </row>
    <row r="29" spans="1:31" ht="43.5" customHeight="1">
      <c r="A29" s="60">
        <v>13</v>
      </c>
      <c r="B29" s="63" t="s">
        <v>39</v>
      </c>
      <c r="C29" s="53"/>
      <c r="D29" s="47"/>
      <c r="E29" s="47">
        <f>6038+787+2169</f>
        <v>8994</v>
      </c>
      <c r="F29" s="47"/>
      <c r="G29" s="47">
        <v>14784</v>
      </c>
      <c r="H29" s="48">
        <f>165+135-185</f>
        <v>115</v>
      </c>
      <c r="I29" s="36">
        <f>-63-194</f>
        <v>-257</v>
      </c>
      <c r="J29" s="54">
        <v>-12</v>
      </c>
      <c r="K29" s="36">
        <v>-361</v>
      </c>
      <c r="L29" s="36">
        <f t="shared" si="1"/>
        <v>23263</v>
      </c>
      <c r="M29" s="61"/>
      <c r="N29" s="62"/>
      <c r="O29" s="47">
        <f>711+6370</f>
        <v>7081</v>
      </c>
      <c r="P29" s="47"/>
      <c r="Q29" s="47"/>
      <c r="R29" s="47"/>
      <c r="S29" s="48"/>
      <c r="T29" s="48"/>
      <c r="U29" s="45"/>
      <c r="V29" s="49">
        <f t="shared" si="0"/>
        <v>7081</v>
      </c>
      <c r="W29" s="47"/>
      <c r="X29" s="47"/>
      <c r="Y29" s="47">
        <f>2182+5500</f>
        <v>7682</v>
      </c>
      <c r="Z29" s="47"/>
      <c r="AA29" s="47"/>
      <c r="AB29" s="47"/>
      <c r="AC29" s="48"/>
      <c r="AD29" s="45"/>
      <c r="AE29" s="41">
        <f t="shared" si="2"/>
        <v>7682</v>
      </c>
    </row>
    <row r="30" spans="1:31" ht="61.5" customHeight="1">
      <c r="A30" s="60">
        <v>14</v>
      </c>
      <c r="B30" s="63" t="s">
        <v>17</v>
      </c>
      <c r="C30" s="53"/>
      <c r="D30" s="47"/>
      <c r="E30" s="47">
        <v>400</v>
      </c>
      <c r="F30" s="47"/>
      <c r="G30" s="47"/>
      <c r="H30" s="48"/>
      <c r="I30" s="36"/>
      <c r="J30" s="54"/>
      <c r="K30" s="36"/>
      <c r="L30" s="36">
        <f t="shared" si="1"/>
        <v>400</v>
      </c>
      <c r="M30" s="61"/>
      <c r="N30" s="62"/>
      <c r="O30" s="47"/>
      <c r="P30" s="47"/>
      <c r="Q30" s="47"/>
      <c r="R30" s="47"/>
      <c r="S30" s="48"/>
      <c r="T30" s="48"/>
      <c r="U30" s="45"/>
      <c r="V30" s="49">
        <f t="shared" si="0"/>
        <v>0</v>
      </c>
      <c r="W30" s="47"/>
      <c r="X30" s="47"/>
      <c r="Y30" s="47"/>
      <c r="Z30" s="47"/>
      <c r="AA30" s="47"/>
      <c r="AB30" s="47"/>
      <c r="AC30" s="48"/>
      <c r="AD30" s="45"/>
      <c r="AE30" s="41">
        <f t="shared" si="2"/>
        <v>0</v>
      </c>
    </row>
    <row r="31" spans="1:31" ht="69" customHeight="1">
      <c r="A31" s="60">
        <v>15</v>
      </c>
      <c r="B31" s="63" t="s">
        <v>38</v>
      </c>
      <c r="C31" s="53"/>
      <c r="D31" s="47"/>
      <c r="E31" s="47"/>
      <c r="F31" s="47">
        <f>250154+4946+8474</f>
        <v>263574</v>
      </c>
      <c r="G31" s="47"/>
      <c r="H31" s="48">
        <v>-130000</v>
      </c>
      <c r="I31" s="36">
        <v>-2256</v>
      </c>
      <c r="J31" s="54">
        <f>209172+460100</f>
        <v>669272</v>
      </c>
      <c r="K31" s="36">
        <v>-4296</v>
      </c>
      <c r="L31" s="36">
        <f t="shared" si="1"/>
        <v>796294</v>
      </c>
      <c r="M31" s="61"/>
      <c r="N31" s="62"/>
      <c r="O31" s="47"/>
      <c r="P31" s="47"/>
      <c r="Q31" s="47">
        <v>16937</v>
      </c>
      <c r="R31" s="47"/>
      <c r="S31" s="48"/>
      <c r="T31" s="48"/>
      <c r="U31" s="45"/>
      <c r="V31" s="49">
        <f t="shared" si="0"/>
        <v>16937</v>
      </c>
      <c r="W31" s="47"/>
      <c r="X31" s="47"/>
      <c r="Y31" s="47"/>
      <c r="Z31" s="47"/>
      <c r="AA31" s="47">
        <v>16937</v>
      </c>
      <c r="AB31" s="47"/>
      <c r="AC31" s="48"/>
      <c r="AD31" s="45"/>
      <c r="AE31" s="41">
        <f t="shared" si="2"/>
        <v>16937</v>
      </c>
    </row>
    <row r="32" spans="1:31" ht="60" customHeight="1">
      <c r="A32" s="60">
        <v>16</v>
      </c>
      <c r="B32" s="63" t="s">
        <v>28</v>
      </c>
      <c r="C32" s="62"/>
      <c r="D32" s="64"/>
      <c r="E32" s="64"/>
      <c r="F32" s="64"/>
      <c r="G32" s="64"/>
      <c r="H32" s="48"/>
      <c r="I32" s="36">
        <f>4294+7278</f>
        <v>11572</v>
      </c>
      <c r="J32" s="54"/>
      <c r="K32" s="36">
        <f>-53-688</f>
        <v>-741</v>
      </c>
      <c r="L32" s="36">
        <f t="shared" si="1"/>
        <v>10831</v>
      </c>
      <c r="M32" s="61"/>
      <c r="N32" s="62"/>
      <c r="O32" s="65"/>
      <c r="P32" s="65"/>
      <c r="Q32" s="65"/>
      <c r="R32" s="65"/>
      <c r="S32" s="65">
        <v>11579</v>
      </c>
      <c r="T32" s="48">
        <v>-1610</v>
      </c>
      <c r="U32" s="45"/>
      <c r="V32" s="49">
        <f t="shared" si="0"/>
        <v>9969</v>
      </c>
      <c r="W32" s="47"/>
      <c r="X32" s="47"/>
      <c r="Y32" s="47"/>
      <c r="Z32" s="47"/>
      <c r="AA32" s="47"/>
      <c r="AB32" s="47"/>
      <c r="AC32" s="48">
        <v>4705</v>
      </c>
      <c r="AD32" s="45"/>
      <c r="AE32" s="41">
        <f t="shared" si="2"/>
        <v>4705</v>
      </c>
    </row>
    <row r="33" spans="1:32" ht="57" customHeight="1" thickBot="1">
      <c r="A33" s="60">
        <v>17</v>
      </c>
      <c r="B33" s="66" t="s">
        <v>36</v>
      </c>
      <c r="C33" s="62"/>
      <c r="D33" s="64"/>
      <c r="E33" s="64"/>
      <c r="F33" s="64"/>
      <c r="G33" s="64"/>
      <c r="H33" s="48">
        <f>82+70+202+9007+84561</f>
        <v>93922</v>
      </c>
      <c r="I33" s="67">
        <v>2256</v>
      </c>
      <c r="J33" s="65">
        <v>-6726</v>
      </c>
      <c r="K33" s="67"/>
      <c r="L33" s="67">
        <f t="shared" si="1"/>
        <v>89452</v>
      </c>
      <c r="M33" s="61"/>
      <c r="N33" s="62"/>
      <c r="O33" s="65"/>
      <c r="P33" s="65"/>
      <c r="Q33" s="65"/>
      <c r="R33" s="65"/>
      <c r="S33" s="65"/>
      <c r="T33" s="68">
        <v>1610</v>
      </c>
      <c r="U33" s="61"/>
      <c r="V33" s="69">
        <f>Q33+P33+O33+N33+M33+R33+S33+T33+U33</f>
        <v>1610</v>
      </c>
      <c r="W33" s="70"/>
      <c r="X33" s="70"/>
      <c r="Y33" s="70"/>
      <c r="Z33" s="70"/>
      <c r="AA33" s="70"/>
      <c r="AB33" s="70"/>
      <c r="AC33" s="68"/>
      <c r="AD33" s="61"/>
      <c r="AE33" s="71">
        <f t="shared" si="2"/>
        <v>0</v>
      </c>
      <c r="AF33" s="10"/>
    </row>
    <row r="34" spans="1:31" ht="37.5" customHeight="1" thickBot="1">
      <c r="A34" s="72"/>
      <c r="B34" s="73" t="s">
        <v>4</v>
      </c>
      <c r="C34" s="74">
        <f>SUM(C11:C28)</f>
        <v>200916</v>
      </c>
      <c r="D34" s="74">
        <f>SUM(D11:D28)</f>
        <v>40023</v>
      </c>
      <c r="E34" s="74">
        <f>SUM(E11:E30)</f>
        <v>170702</v>
      </c>
      <c r="F34" s="74">
        <f>SUM(F11:F31)</f>
        <v>665745</v>
      </c>
      <c r="G34" s="74">
        <f>SUM(G11:G30)</f>
        <v>45942</v>
      </c>
      <c r="H34" s="74">
        <f aca="true" t="shared" si="3" ref="H34:V34">SUM(H11:H33)</f>
        <v>238545</v>
      </c>
      <c r="I34" s="75">
        <f t="shared" si="3"/>
        <v>38030</v>
      </c>
      <c r="J34" s="76">
        <f t="shared" si="3"/>
        <v>722357</v>
      </c>
      <c r="K34" s="75">
        <f t="shared" si="3"/>
        <v>54108</v>
      </c>
      <c r="L34" s="77">
        <f t="shared" si="3"/>
        <v>2176368</v>
      </c>
      <c r="M34" s="77">
        <f t="shared" si="3"/>
        <v>23544</v>
      </c>
      <c r="N34" s="77">
        <f t="shared" si="3"/>
        <v>7190</v>
      </c>
      <c r="O34" s="77">
        <f t="shared" si="3"/>
        <v>57081</v>
      </c>
      <c r="P34" s="77">
        <f t="shared" si="3"/>
        <v>6694</v>
      </c>
      <c r="Q34" s="77">
        <f t="shared" si="3"/>
        <v>16937</v>
      </c>
      <c r="R34" s="77">
        <f t="shared" si="3"/>
        <v>70511</v>
      </c>
      <c r="S34" s="77">
        <f t="shared" si="3"/>
        <v>36872</v>
      </c>
      <c r="T34" s="77">
        <f t="shared" si="3"/>
        <v>0</v>
      </c>
      <c r="U34" s="77">
        <f t="shared" si="3"/>
        <v>0</v>
      </c>
      <c r="V34" s="78">
        <f t="shared" si="3"/>
        <v>218829</v>
      </c>
      <c r="W34" s="79">
        <f aca="true" t="shared" si="4" ref="W34:AD34">SUM(W11:W33)</f>
        <v>30768</v>
      </c>
      <c r="X34" s="79">
        <f t="shared" si="4"/>
        <v>666</v>
      </c>
      <c r="Y34" s="79">
        <f t="shared" si="4"/>
        <v>7682</v>
      </c>
      <c r="Z34" s="79">
        <f t="shared" si="4"/>
        <v>11866</v>
      </c>
      <c r="AA34" s="79">
        <f t="shared" si="4"/>
        <v>16937</v>
      </c>
      <c r="AB34" s="79">
        <f t="shared" si="4"/>
        <v>0</v>
      </c>
      <c r="AC34" s="80">
        <f t="shared" si="4"/>
        <v>4705</v>
      </c>
      <c r="AD34" s="77">
        <f t="shared" si="4"/>
        <v>0</v>
      </c>
      <c r="AE34" s="81">
        <f>SUM(AE11:AE33)</f>
        <v>72624</v>
      </c>
    </row>
    <row r="35" spans="1:31" s="1" customFormat="1" ht="102.75" customHeight="1">
      <c r="A35" s="90" t="s">
        <v>37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3" t="s">
        <v>14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</sheetData>
  <sheetProtection/>
  <mergeCells count="13">
    <mergeCell ref="A7:AE7"/>
    <mergeCell ref="A8:AE8"/>
    <mergeCell ref="L4:AE4"/>
    <mergeCell ref="A35:B35"/>
    <mergeCell ref="L35:AE35"/>
    <mergeCell ref="A9:A10"/>
    <mergeCell ref="C9:AE9"/>
    <mergeCell ref="A1:AE1"/>
    <mergeCell ref="A2:AE2"/>
    <mergeCell ref="B9:B10"/>
    <mergeCell ref="A5:AE5"/>
    <mergeCell ref="A6:AE6"/>
    <mergeCell ref="L3:AE3"/>
  </mergeCells>
  <printOptions/>
  <pageMargins left="0.7874015748031497" right="0.2362204724409449" top="0.15748031496062992" bottom="0.2362204724409449" header="0.15748031496062992" footer="0.15748031496062992"/>
  <pageSetup fitToHeight="2" horizontalDpi="600" verticalDpi="600" orientation="portrait" paperSize="9" scale="70" r:id="rId1"/>
  <rowBreaks count="1" manualBreakCount="1">
    <brk id="2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2011-12-16T05:13:56Z</cp:lastPrinted>
  <dcterms:created xsi:type="dcterms:W3CDTF">2010-10-13T16:10:53Z</dcterms:created>
  <dcterms:modified xsi:type="dcterms:W3CDTF">2011-12-16T05:14:20Z</dcterms:modified>
  <cp:category/>
  <cp:version/>
  <cp:contentType/>
  <cp:contentStatus/>
</cp:coreProperties>
</file>